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55" windowHeight="7935" tabRatio="945" activeTab="0"/>
  </bookViews>
  <sheets>
    <sheet name="Allegato 2.1 " sheetId="1" r:id="rId1"/>
    <sheet name="LOTTO 1 RUP  Listino Legnano" sheetId="2" r:id="rId2"/>
    <sheet name="LOTTO 1 RUP  Listino Parabiago" sheetId="3" r:id="rId3"/>
    <sheet name="LOTTO 1 RUP  Listino Canegrate" sheetId="4" r:id="rId4"/>
    <sheet name="LOTTO 1 RUP  Listino Magnago" sheetId="5" r:id="rId5"/>
    <sheet name="LOTTO 1 RUP  Listino V. Cortese" sheetId="6" r:id="rId6"/>
    <sheet name="LOTTO 1 RUP  Listino Turbigo" sheetId="7" r:id="rId7"/>
    <sheet name="LOTTO 1 RUP  Listino Arconate" sheetId="8" r:id="rId8"/>
    <sheet name="LOTTO 1 RUP  Listino Buscate" sheetId="9" r:id="rId9"/>
    <sheet name="LOTTO 1 RUP  Listino S Giorgio" sheetId="10" r:id="rId10"/>
    <sheet name="LOTTO 1 RUP  Listino Dairago" sheetId="11" r:id="rId11"/>
    <sheet name="LOTTO 1 RUP  Listino Robecchett" sheetId="12" r:id="rId12"/>
    <sheet name="Riepilogo Listino" sheetId="13" r:id="rId13"/>
  </sheets>
  <definedNames>
    <definedName name="_xlnm.Print_Area" localSheetId="7">'LOTTO 1 RUP  Listino Arconate'!$A$1:$M$72</definedName>
    <definedName name="_xlnm.Print_Area" localSheetId="8">'LOTTO 1 RUP  Listino Buscate'!$A$1:$M$72</definedName>
    <definedName name="_xlnm.Print_Area" localSheetId="3">'LOTTO 1 RUP  Listino Canegrate'!$A$1:$M$72</definedName>
    <definedName name="_xlnm.Print_Area" localSheetId="10">'LOTTO 1 RUP  Listino Dairago'!$A$1:$M$58</definedName>
    <definedName name="_xlnm.Print_Area" localSheetId="1">'LOTTO 1 RUP  Listino Legnano'!$A$1:$M$79</definedName>
    <definedName name="_xlnm.Print_Area" localSheetId="4">'LOTTO 1 RUP  Listino Magnago'!$A$1:$M$72</definedName>
    <definedName name="_xlnm.Print_Area" localSheetId="2">'LOTTO 1 RUP  Listino Parabiago'!$A$1:$M$80</definedName>
    <definedName name="_xlnm.Print_Area" localSheetId="11">'LOTTO 1 RUP  Listino Robecchett'!$A$1:$M$44</definedName>
    <definedName name="_xlnm.Print_Area" localSheetId="9">'LOTTO 1 RUP  Listino S Giorgio'!$A$1:$M$58</definedName>
    <definedName name="_xlnm.Print_Area" localSheetId="6">'LOTTO 1 RUP  Listino Turbigo'!$A$1:$M$58</definedName>
    <definedName name="_xlnm.Print_Area" localSheetId="5">'LOTTO 1 RUP  Listino V. Cortese'!$A$1:$M$66</definedName>
    <definedName name="_xlnm.Print_Area" localSheetId="12">'Riepilogo Listino'!$A$1:$H$150</definedName>
  </definedNames>
  <calcPr fullCalcOnLoad="1"/>
</workbook>
</file>

<file path=xl/sharedStrings.xml><?xml version="1.0" encoding="utf-8"?>
<sst xmlns="http://schemas.openxmlformats.org/spreadsheetml/2006/main" count="3675" uniqueCount="260">
  <si>
    <t>C.E.R.</t>
  </si>
  <si>
    <t>Descrizione</t>
  </si>
  <si>
    <t>u.d.m.</t>
  </si>
  <si>
    <t>Q.ta presunta</t>
  </si>
  <si>
    <t>n°</t>
  </si>
  <si>
    <t>€/anno cad.</t>
  </si>
  <si>
    <t>Ribasso</t>
  </si>
  <si>
    <t>Ribasso %</t>
  </si>
  <si>
    <t>TOTALE</t>
  </si>
  <si>
    <t>Prezzo unitario
 offerto (in cifre)</t>
  </si>
  <si>
    <t>zero/00</t>
  </si>
  <si>
    <t>Totale base d'asta</t>
  </si>
  <si>
    <t>Prezzo unitario
 offerto (in lettere)</t>
  </si>
  <si>
    <t>Totale  offerto</t>
  </si>
  <si>
    <t>Prezzo unitario
base d'asta</t>
  </si>
  <si>
    <t>Note</t>
  </si>
  <si>
    <t>TOTALE (vincolante per l'aggiudicazione)</t>
  </si>
  <si>
    <t>Totale offerto</t>
  </si>
  <si>
    <t>Servizio di trasporto e di smaltimento di rifiuti urbani e di rifiuti assimilati agli urbani</t>
  </si>
  <si>
    <t>ton.</t>
  </si>
  <si>
    <t>3.0</t>
  </si>
  <si>
    <t>2.0</t>
  </si>
  <si>
    <t>1.0</t>
  </si>
  <si>
    <t>Smaltimento/recupero 
presso un centro autorizzato
 indicato dalla ditta offerente.</t>
  </si>
  <si>
    <t>Smaltimento/recupero 
presso un centro autorizzato 
indicato dalla ditta offerente.</t>
  </si>
  <si>
    <t>€./ton.</t>
  </si>
  <si>
    <t>€/ton.</t>
  </si>
  <si>
    <t>Primo posizionamento e noleggio contenitori  da mc. 0,5  
c/o Piattaforma via Novara</t>
  </si>
  <si>
    <t>Trasporto A-R 
da Piattaforma Novara,
ad un  centro autorizzato
 indicato dalla ditta offerente.</t>
  </si>
  <si>
    <t>200132 
FARMACI SCADUTI</t>
  </si>
  <si>
    <t>Trasporto A - R
 da Piattaforma via Novara, 
ad un  centro autorizzato 
indicato dalla ditta offerente.</t>
  </si>
  <si>
    <t>080318
CARTUCCE ESAUSTE
TONER</t>
  </si>
  <si>
    <t>150111*
BONBOLETTE SPRAY</t>
  </si>
  <si>
    <t>180103*
SIRINGHE</t>
  </si>
  <si>
    <t>160107*
FILTRI 
OLIO E GASOLIO</t>
  </si>
  <si>
    <t>160601*
ACCUMULATORI 
AL PIOMBO</t>
  </si>
  <si>
    <t>130208*
130205*
OLI MINERALI</t>
  </si>
  <si>
    <t>Primo posizionamento e noleggio cisterna a doppia camera  da mc. 0,5  
c/o Piattaforma via Novara</t>
  </si>
  <si>
    <t>200125
OLI E GRASSI ANIMALI E VEGETALI</t>
  </si>
  <si>
    <t>200134
BATTERIE E PILE</t>
  </si>
  <si>
    <t>OFFERTA LOTTO MODULO "RUP" LEGNANO</t>
  </si>
  <si>
    <t>200127*</t>
  </si>
  <si>
    <t>080318</t>
  </si>
  <si>
    <t>200132</t>
  </si>
  <si>
    <t>150111*</t>
  </si>
  <si>
    <t>180103*</t>
  </si>
  <si>
    <t>160107*</t>
  </si>
  <si>
    <t>160601*</t>
  </si>
  <si>
    <t>130208* - 130205</t>
  </si>
  <si>
    <t>200134</t>
  </si>
  <si>
    <t>PRODOTTI E CONTENITORI T&amp;F (VERNICI)</t>
  </si>
  <si>
    <t>FARMACI SCADUTI</t>
  </si>
  <si>
    <t>CARTUCCE ESAUSTE TONER</t>
  </si>
  <si>
    <t>SIRINGHE</t>
  </si>
  <si>
    <t>FILTRI OLIO E GASOLIO</t>
  </si>
  <si>
    <t>ACCUMULATORI AL PIOMBO</t>
  </si>
  <si>
    <t>OLI MINERALI</t>
  </si>
  <si>
    <t>OLI E GRASSI ANIMALI E VEGETALE</t>
  </si>
  <si>
    <t>BATTERIE E PILE</t>
  </si>
  <si>
    <t>Trasporto A-R 
da Piattaforma via Resegone,
ad un  centro autorizzato
 indicato dalla ditta offerente.</t>
  </si>
  <si>
    <t>Trasporto A-R 
da Piattaforma via Volturno,
ad un  centro autorizzato
 indicato dalla ditta offerente.</t>
  </si>
  <si>
    <t>Primo posizionamento e noleggio contenitori  da mc. 0,5  
c/o Piattaforma via Resegone</t>
  </si>
  <si>
    <t>Primo posizionamento e noleggio contenitori  da mc. 0,5  
c/o Piattaforma via Volturno</t>
  </si>
  <si>
    <t>Trasporto A - R
 da Piattaforma via Resegone, 
ad un  centro autorizzato 
indicato dalla ditta offerente.</t>
  </si>
  <si>
    <t>Trasporto A - R
 da Piattaforma via Volturno, 
ad un  centro autorizzato 
indicato dalla ditta offerente.</t>
  </si>
  <si>
    <t>Primo posizionamento e noleggio contenitori  da mc. 0,5  
c/o Piattaforma via Volrurno</t>
  </si>
  <si>
    <t xml:space="preserve">Primo posizionamento e noleggio contenitori  da mc. 0,5  
c/o Piattaforma via Resegone </t>
  </si>
  <si>
    <t>Primo posizionamento e noleggio cisterna a doppia camera  da mc. 0,5  
c/o Piattaforma via Resegone</t>
  </si>
  <si>
    <t>Primo posizionamento e noleggio cisterna a doppia camera  da mc. 0,5  
c/o Piattaforma via Volturno</t>
  </si>
  <si>
    <t>TOTALE OFFERTA LOTTO LEGNANO</t>
  </si>
  <si>
    <t>TOTALE OFFERTA LOTTO PARABIAGO</t>
  </si>
  <si>
    <t>TOTALE OFFERTA LOTTO CANEGRATE</t>
  </si>
  <si>
    <t>Primo posizionamento e noleggio contenitori  da mc. 0,5  
c/o Piattaforma via Cavalese</t>
  </si>
  <si>
    <t>Trasporto A-R 
da Piattaforma Cavalese,
ad un  centro autorizzato
 indicato dalla ditta offerente.</t>
  </si>
  <si>
    <t>Primo posizionamento e noleggio cisterna a doppia camera  da mc. 0,5  
c/o Piattaforma via Cavalese</t>
  </si>
  <si>
    <t>Trasporto A - R
 da Piattaforma via Cavalese, 
ad un  centro autorizzato 
indicato dalla ditta offerente.</t>
  </si>
  <si>
    <t>Primo posizionamento e noleggio contenitori  da mc. 0,5  
c/o Piattaforma via Picasso</t>
  </si>
  <si>
    <t>Trasporto A-R 
da Piattaforma Picasso,
ad un  centro autorizzato
 indicato dalla ditta offerente.</t>
  </si>
  <si>
    <t>Primo posizionamento e noleggio cisterna a doppia camera  da mc. 0,5  
c/o Piattaforma via Picasso</t>
  </si>
  <si>
    <t>Trasporto A - R
 da Piattaforma via Picasso, 
ad un  centro autorizzato 
indicato dalla ditta offerente.</t>
  </si>
  <si>
    <t>TOTALE OFFERTA LOTTO MAGNAGO</t>
  </si>
  <si>
    <t>4.0</t>
  </si>
  <si>
    <t>Primo posizionamento e noleggio contenitori  da mc. 0,5  
c/o Piattaforma Vicinale del Quadro</t>
  </si>
  <si>
    <t>Trasporto A-R 
da Piattaforma Vicinale del Quadro,
ad un  centro autorizzato
 indicato dalla ditta offerente.</t>
  </si>
  <si>
    <t>Primo posizionamento e noleggio cisterna a doppia camera  da mc. 0,5  
c/o Piattaforma Vicinale del Quadro</t>
  </si>
  <si>
    <t>Trasporto A - R
 da Piattaforma Vicinale del Quadro, 
ad un  centro autorizzato 
indicato dalla ditta offerente.</t>
  </si>
  <si>
    <t>5.0</t>
  </si>
  <si>
    <t>TOTALE OFFERTA LOTTO VILLA CORTESE</t>
  </si>
  <si>
    <t>Primo posizionamento e noleggio contenitori  da mc. 0,5  
c/o Piattaforma via degli Aceri</t>
  </si>
  <si>
    <t>Trasporto A-R 
da Piattaforma via degli Aceri,
ad un  centro autorizzato
 indicato dalla ditta offerente.</t>
  </si>
  <si>
    <t>Primo posizionamento e noleggio cisterna a doppia camera  da mc. 0,5  
c/o Piattaforma via degli Aceri</t>
  </si>
  <si>
    <t>Trasporto A - R
 da Piattaforma via degli Aceri, 
ad un  centro autorizzato 
indicato dalla ditta offerente.</t>
  </si>
  <si>
    <t>6.0</t>
  </si>
  <si>
    <t>TOTALE OFFERTA LOTTO  ARCONATE</t>
  </si>
  <si>
    <t xml:space="preserve">Piattaforma RD 
via degli Aceri 
Arconate (MI) </t>
  </si>
  <si>
    <t xml:space="preserve">Piattaforma RD 
via Picasso 
Magnago (MI) </t>
  </si>
  <si>
    <t xml:space="preserve">Piattaforma RD 
via Cavalese  
Canegrate (MI) </t>
  </si>
  <si>
    <t>Piattaforma RD 
via Resegone 
via Volturno 
 Parabiago (MI)</t>
  </si>
  <si>
    <t xml:space="preserve">Piattaforma RD 
via Novara  
Legnano (MI) </t>
  </si>
  <si>
    <t xml:space="preserve">Piattaforma RD 
vicinale del Quadro 
Villa Cortese (MI) </t>
  </si>
  <si>
    <t xml:space="preserve"> LOTTO 1 RUP - LISTINO LEGNANO -</t>
  </si>
  <si>
    <t xml:space="preserve"> LOTTO 1 RUP - LISTINO PARABIAGO -</t>
  </si>
  <si>
    <t xml:space="preserve"> LOTTO 1 RUP - LISTINO CANEGRATE -</t>
  </si>
  <si>
    <t>OFFERTA LOTTO 1 RUP LEGNANO</t>
  </si>
  <si>
    <t>OFFERTA LOTTO 1 RUP PARABIAGO</t>
  </si>
  <si>
    <t>OFFERTA LOTTO 1 RUP CANEGRATE</t>
  </si>
  <si>
    <t>OFFERTA LOTTO 1 RUP MAGNAGO</t>
  </si>
  <si>
    <t xml:space="preserve"> LOTTO 1 RUP - LISTINO MAGNAGO -</t>
  </si>
  <si>
    <t>OFFERTA LOTTO 1 RUP  VILLA CORTESE</t>
  </si>
  <si>
    <t xml:space="preserve"> LOTTO 1 RUP - LISTINO VILLA CORTESE -</t>
  </si>
  <si>
    <t>OFFERTA LOTTO 1 RUP ARCONATE</t>
  </si>
  <si>
    <t xml:space="preserve"> LOTTO 1 RUP - LISTINO ARCONATE -</t>
  </si>
  <si>
    <t xml:space="preserve"> Lotto 1 LEGNANO -  RIEPILOGO OFFERTA -</t>
  </si>
  <si>
    <t xml:space="preserve"> Lotto 1 PARABIAGO -  RIEPILOGO OFFERTA -</t>
  </si>
  <si>
    <t xml:space="preserve"> Lotto 1 CANEGRATE -  RIEPILOGO OFFERTA -</t>
  </si>
  <si>
    <t xml:space="preserve"> Lotto 1 MAGNAGO -  RIEPILOGO OFFERTA -</t>
  </si>
  <si>
    <t xml:space="preserve"> Lotto 1 VILLA CORTESE -  RIEPILOGO OFFERTA -</t>
  </si>
  <si>
    <t xml:space="preserve"> Lotto 1 ARCONATE -  RIEPILOGO OFFERTA -</t>
  </si>
  <si>
    <t>Tabella</t>
  </si>
  <si>
    <t>Sito</t>
  </si>
  <si>
    <t>ONERI SICUREZZA NON SOGGETTI A RIBASSO (2%)</t>
  </si>
  <si>
    <t>TOTALE GENERALE</t>
  </si>
  <si>
    <t>OFFERTA LOTTO 1 RUP BUSCATE</t>
  </si>
  <si>
    <t xml:space="preserve"> LOTTO 1 RUP - LISTINO BUSCATE -</t>
  </si>
  <si>
    <t>Trasporto A-R 
da Piattaforma via I Maggio,
ad un  centro autorizzato
 indicato dalla ditta offerente.</t>
  </si>
  <si>
    <t>Primo posizionamento e noleggio contenitori  da mc. 0,5  
c/o Piattaforma via I Maggio</t>
  </si>
  <si>
    <t>Primo posizionamento e noleggio contenitori  da mc. 0,15 
c/o Piattaforma via I Maggio</t>
  </si>
  <si>
    <t>Primo posizionamento e noleggio contenitori  da mc. 0,5
c/o Piattaforma via I Maggio</t>
  </si>
  <si>
    <t>Primo posizionamento e noleggio cisterna a doppia camera  da mc. 0,5  
c/o Piattaforma via I Maggio</t>
  </si>
  <si>
    <t>Primo posizionamento e noleggio contenitori  da mc. 0,05
c/o Piattaforma via I Maggio</t>
  </si>
  <si>
    <t xml:space="preserve"> Lotto 1 BUSCATE -  RIEPILOGO OFFERTA -</t>
  </si>
  <si>
    <t xml:space="preserve">Piattaforma RD 
via I Maggio 
Buscate (MI) </t>
  </si>
  <si>
    <t>7.0</t>
  </si>
  <si>
    <t>BOMBOLETTE SPRAY</t>
  </si>
  <si>
    <t>080318-080317*
CARTUCCE ESAUSTE
TONER</t>
  </si>
  <si>
    <t>R13</t>
  </si>
  <si>
    <t>D15</t>
  </si>
  <si>
    <t>X</t>
  </si>
  <si>
    <t>160601*-200133*
ACCUMULATORI 
AL PIOMBO</t>
  </si>
  <si>
    <t>130208*
130205*
200126*
OLI MINERALI</t>
  </si>
  <si>
    <t>200125-200126*
OLI E GRASSI ANIMALI E VEGETALI</t>
  </si>
  <si>
    <t>200127*-200128-160504*
PRODOTTI E CONTENITORI T&amp;F
(VERNICI)</t>
  </si>
  <si>
    <t>200131*-200132
FARMACI SCADUTI</t>
  </si>
  <si>
    <t>200133*-200134
BATTERIE E PILE</t>
  </si>
  <si>
    <t>080317*- 080318</t>
  </si>
  <si>
    <t>120301*
SOLUZIONI ACQUOSE DI LAVAGGIO</t>
  </si>
  <si>
    <t>120301*</t>
  </si>
  <si>
    <t>SOLUZIONI ACQUOSE DI LAVAGGIO</t>
  </si>
  <si>
    <t>130208* - 130205*-200126*</t>
  </si>
  <si>
    <t>160601*-200133*</t>
  </si>
  <si>
    <t>200125-200126*</t>
  </si>
  <si>
    <t>200127*-200128-160504*</t>
  </si>
  <si>
    <t>200131*-200132</t>
  </si>
  <si>
    <t>200133*-200134</t>
  </si>
  <si>
    <t>200131*-200132 
FARMACI SCADUTI</t>
  </si>
  <si>
    <t>Pozzetti area RUP via Cavalese</t>
  </si>
  <si>
    <t>Pozzetti area RUP Via Novara</t>
  </si>
  <si>
    <t>Pozzetti area RUP 
Via Resegone
Via Volturno</t>
  </si>
  <si>
    <t>Pozzetti area RUP via Picasso</t>
  </si>
  <si>
    <t>200127*-200128-
160504*
PRODOTTI E CONTENITORI T&amp;F
(VERNICI)</t>
  </si>
  <si>
    <t>200132-200131*
FARMACI SCADUTI</t>
  </si>
  <si>
    <t>200134-200133*
BATTERIE E PILE</t>
  </si>
  <si>
    <t>080318-080317*</t>
  </si>
  <si>
    <t>130208* - 130205-
200126*</t>
  </si>
  <si>
    <t>200132-200131*</t>
  </si>
  <si>
    <t>Pozzetti area RUP vicinale del Quadro</t>
  </si>
  <si>
    <t>080318-160216
CARTUCCE ESAUSTE
TONER</t>
  </si>
  <si>
    <t>080318-160216</t>
  </si>
  <si>
    <t xml:space="preserve"> LOTTO 1 RUP - LISTINO VILLA CORTESE-</t>
  </si>
  <si>
    <t xml:space="preserve"> LOTTO 1 RUP - LISTINO ARCONATE-</t>
  </si>
  <si>
    <t>Pozzetti area RUP via Degli Aceri</t>
  </si>
  <si>
    <t>Trasporto A - R
 da Piattaforma via Degli Aceri, 
ad un  centro autorizzato 
indicato dalla ditta offerente.</t>
  </si>
  <si>
    <t>080317*-080318
CARTUCCE ESAUSTE
TONER</t>
  </si>
  <si>
    <t>160601*-200133
ACCUMULATORI 
AL PIOMBO</t>
  </si>
  <si>
    <t>200127*-150110*-200128-160504*
PRODOTTI E CONTENITORI T&amp;F
(VERNICI)</t>
  </si>
  <si>
    <t>200132 -200131*
FARMACI SCADUTI</t>
  </si>
  <si>
    <t>130208* - 130205 - 20126*</t>
  </si>
  <si>
    <t>160601*-200133</t>
  </si>
  <si>
    <t>200127*-200128-150110*-160504*</t>
  </si>
  <si>
    <t>200134-200133*</t>
  </si>
  <si>
    <t>Pozzetti area RUP via I Maggio</t>
  </si>
  <si>
    <t>Trasporto A - R
 da Piattaforma via I Maggio, 
ad un  centro autorizzato 
indicato dalla ditta offerente.</t>
  </si>
  <si>
    <t xml:space="preserve"> LOTTO 1 RUP - LISTINO BUSCATE-</t>
  </si>
  <si>
    <t>130208*
OLI MINERALI</t>
  </si>
  <si>
    <t>200127*-200113*-200128-160504*
PRODOTTI E CONTENITORI T&amp;F
(VERNICI)</t>
  </si>
  <si>
    <t>200132-200131* 
FARMACI SCADUTI</t>
  </si>
  <si>
    <t>Primo posizionamento e noleggio contenitori  da mc. 0,15
c/o Piattaforma via I Maggio</t>
  </si>
  <si>
    <t xml:space="preserve">130208* </t>
  </si>
  <si>
    <t>200127*-200113*-200128*-160504*</t>
  </si>
  <si>
    <t xml:space="preserve"> Lotto 1 SAN GIORGIO SU LEGNANO -  RIEPILOGO OFFERTA -</t>
  </si>
  <si>
    <t xml:space="preserve">Piattaforma RD 
via Ragazzi del 99 
San Giorgio su Legnano (MI) </t>
  </si>
  <si>
    <t>8.0</t>
  </si>
  <si>
    <t xml:space="preserve"> Lotto 1 DAIRAGO -  RIEPILOGO OFFERTA -</t>
  </si>
  <si>
    <t>TOTALE OFFERTA LOTTO  SAN GIORGIO SU LEGNANO</t>
  </si>
  <si>
    <t>TOTALE OFFERTA LOTTO  DAIRAGO</t>
  </si>
  <si>
    <t xml:space="preserve"> Lotto 1 TURBIGO -  RIEPILOGO OFFERTA -</t>
  </si>
  <si>
    <t>TOTALE OFFERTA LOTTO  TURBIGO</t>
  </si>
  <si>
    <t xml:space="preserve"> Lotto 1 ROBECCHETTO CON INDUNO -  RIEPILOGO OFFERTA -</t>
  </si>
  <si>
    <t>TOTALE OFFERTA LOTTO  ROBECCHETTO CON INDUNO</t>
  </si>
  <si>
    <t>9.0</t>
  </si>
  <si>
    <t>OFFERTA LOTTO 1 RUP SAN GIORGIO SU LEGNANO</t>
  </si>
  <si>
    <t xml:space="preserve"> LOTTO 1 RUP - LISTINO SAN GIORGIO SU LEGNANO -</t>
  </si>
  <si>
    <t>Primo posizionamento e noleggio contenitori  da mc. 0,5
c/o Piattaforma via Ragazzi del 99</t>
  </si>
  <si>
    <t>Trasporto A-R 
da Piattaforma via Ragazzi del 99,
ad un  centro autorizzato
 indicato dalla ditta offerente.</t>
  </si>
  <si>
    <t>Pozzetti area RUP via Ragazzi del 99</t>
  </si>
  <si>
    <t>Trasporto A - R
 da Piattaforma via Ragazzi del 99, 
ad un  centro autorizzato 
indicato dalla ditta offerente.</t>
  </si>
  <si>
    <t>Primo posizionamento e noleggio cisterna a doppia camera  da mc. 0,5  
c/o Piattaforma via Ragazzi del 99</t>
  </si>
  <si>
    <t>Primo posizionamento e noleggio contenitori  da mc. 0,5  
c/o Piattaforma via Ragazzi del 99</t>
  </si>
  <si>
    <t>130205*
OLI MINERALI</t>
  </si>
  <si>
    <t>200127*-200128
PRODOTTI E CONTENITORI T&amp;F
(VERNICI)</t>
  </si>
  <si>
    <t xml:space="preserve">130205* </t>
  </si>
  <si>
    <t>200127*-200128*</t>
  </si>
  <si>
    <t xml:space="preserve">Piattaforma RD 
via Piave
   Dairago (MI) </t>
  </si>
  <si>
    <t>OFFERTA LOTTO 1 RUP DAIRAGO</t>
  </si>
  <si>
    <t xml:space="preserve"> LOTTO 1 RUP - LISTINO DAIRAGO -</t>
  </si>
  <si>
    <t>Primo posizionamento e noleggio contenitori  da mc. 0,5
c/o Piattaforma via Piave</t>
  </si>
  <si>
    <t>Trasporto A-R 
da Piattaforma via Piave,
ad un  centro autorizzato
 indicato dalla ditta offerente.</t>
  </si>
  <si>
    <t>Pozzetti area RUP via Piave</t>
  </si>
  <si>
    <t>Trasporto A - R
 da Piattaforma via Piave, 
ad un  centro autorizzato 
indicato dalla ditta offerente.</t>
  </si>
  <si>
    <t>Primo posizionamento e noleggio cisterna a doppia camera  da mc. 0,5  
c/o Piattaforma via Piave</t>
  </si>
  <si>
    <t>Primo posizionamento e noleggio contenitori  da mc. 0,5  
c/o Piattaforma via Piave</t>
  </si>
  <si>
    <t>200127*
PRODOTTI E CONTENITORI T&amp;F
(VERNICI)</t>
  </si>
  <si>
    <t>Primo posizionamento e noleggio contenitori  da mc. 0,080
c/o Piattaforma via Piave</t>
  </si>
  <si>
    <t>Primo posizionamento e noleggio contenitori  da mc. 0,2
c/o Piattaforma via Piave</t>
  </si>
  <si>
    <t>OFFERTA LOTTO 1 RUP TURBIGO</t>
  </si>
  <si>
    <t xml:space="preserve"> LOTTO 1 RUP - LISTINO TURBIGO -</t>
  </si>
  <si>
    <t>Primo posizionamento e noleggio contenitori  da mc. 0,5
c/o Piattaforma via Cascinazza Bassa</t>
  </si>
  <si>
    <t>Trasporto A-R 
da Piattaforma via Cascinazza Bassa,
ad un  centro autorizzato
 indicato dalla ditta offerente.</t>
  </si>
  <si>
    <t>Pozzetti area RUP via Cascinazza Bassa</t>
  </si>
  <si>
    <t>Trasporto A - R
 da Piattaforma via Cascina Bassa, 
ad un  centro autorizzato 
indicato dalla ditta offerente.</t>
  </si>
  <si>
    <t>Primo posizionamento e noleggio cisterna a doppia camera  da mc. 0,5  
c/o Piattaforma via Cascinazza Bassa</t>
  </si>
  <si>
    <t>Primo posizionamento e noleggio contenitori  da mc. 0,5  
c/o Piattaforma via Cascinazza Bassa</t>
  </si>
  <si>
    <t>130208*-200126*
OLI MINERALI</t>
  </si>
  <si>
    <t>Primo posizionamento e noleggio contenitori  da mc. 0,05
c/o Piattaforma via Cascinazza Bassa</t>
  </si>
  <si>
    <t xml:space="preserve">130208*-200126* </t>
  </si>
  <si>
    <t xml:space="preserve">Piattaforma RD 
via Cascinazza Bassa 
Turbigo (MI) </t>
  </si>
  <si>
    <t>OFFERTA LOTTO 1 RUP ROBECHETTO CON INDUNO</t>
  </si>
  <si>
    <t xml:space="preserve"> LOTTO 1 RUP - LISTINO ROBECCHETTO CON INDUNO -</t>
  </si>
  <si>
    <t>Trasporto A-R 
da Piattaforma via Girometta,
ad un  centro autorizzato
 indicato dalla ditta offerente.</t>
  </si>
  <si>
    <t>Pozzetti area RUP via Girometta</t>
  </si>
  <si>
    <t>Trasporto A - R
 da Piattaforma via Girometta, 
ad un  centro autorizzato 
indicato dalla ditta offerente.</t>
  </si>
  <si>
    <t>Primo posizionamento e noleggio cisterna a doppia camera  da mc. 0,5  
c/o Piattaforma via Girometta</t>
  </si>
  <si>
    <t>Primo posizionamento e noleggio contenitori  da mc. 0,5  
c/o Piattaforma via Girometta</t>
  </si>
  <si>
    <t>200126*
OLI MINERALI</t>
  </si>
  <si>
    <t>200133*
ACCUMULATORI 
AL PIOMBO 
DA UTENZE DOM.
(160601*-160602-160603)</t>
  </si>
  <si>
    <t>200132
FARMACI SCADUTI</t>
  </si>
  <si>
    <t>Primo posizionamento e noleggio contenitori  da mc. 0,080
c/o Piattaforma via Girometta</t>
  </si>
  <si>
    <t xml:space="preserve">200126* </t>
  </si>
  <si>
    <t>200133*-160601*-160602-160603</t>
  </si>
  <si>
    <t>10</t>
  </si>
  <si>
    <t>11</t>
  </si>
  <si>
    <t>TOTALE OFFERTA LOTTO RUP FOGLI 1.0 - 2.0 - 3.0 - 4.0 - 5.0 - 6.0 -7.0 - 8.0 - 9.0 - 10 - 11</t>
  </si>
  <si>
    <t xml:space="preserve">Piattaforma RD 
via Girometta 
Robecchetto con Induno (MI) </t>
  </si>
  <si>
    <t>150110*
BONBOLETTE SPRAY</t>
  </si>
  <si>
    <t>Analisi di classificazione del rifiuto</t>
  </si>
  <si>
    <t>€</t>
  </si>
  <si>
    <t xml:space="preserve"> </t>
  </si>
  <si>
    <t>+</t>
  </si>
  <si>
    <t>cinzia</t>
  </si>
  <si>
    <t>LOTTO 1 - OFFERTA PREZZI UNITARI RUP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</si>
</sst>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[$€]\ * #,##0.00_-;\-[$€]\ * #,##0.00_-;_-[$€]\ * &quot;-&quot;??_-;_-@_-"/>
    <numFmt numFmtId="166" formatCode="&quot;€&quot;\ #,##0.0000"/>
    <numFmt numFmtId="167" formatCode="#,##0.000"/>
    <numFmt numFmtId="168" formatCode="_-&quot;€&quot;\ * #,##0.000_-;\-&quot;€&quot;\ * #,##0.000_-;_-&quot;€&quot;\ * &quot;-&quot;?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2"/>
      <name val="Arial Narrow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6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0"/>
      <name val="Arial"/>
      <family val="2"/>
    </font>
    <font>
      <sz val="14"/>
      <name val="Arial"/>
      <family val="0"/>
    </font>
    <font>
      <i/>
      <sz val="10"/>
      <name val="Arial"/>
      <family val="2"/>
    </font>
    <font>
      <sz val="18"/>
      <name val="Times New Roman"/>
      <family val="1"/>
    </font>
    <font>
      <sz val="18"/>
      <name val="Arial"/>
      <family val="0"/>
    </font>
    <font>
      <sz val="24"/>
      <name val="Times New Roman"/>
      <family val="1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165" fontId="5" fillId="0" borderId="0" applyFont="0" applyFill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>
      <alignment horizontal="center" vertical="center" wrapText="1"/>
    </xf>
    <xf numFmtId="164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164" fontId="13" fillId="33" borderId="10" xfId="0" applyNumberFormat="1" applyFont="1" applyFill="1" applyBorder="1" applyAlignment="1" applyProtection="1">
      <alignment horizontal="center" vertical="center"/>
      <protection locked="0"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164" fontId="0" fillId="0" borderId="10" xfId="0" applyNumberFormat="1" applyFont="1" applyBorder="1" applyAlignment="1" applyProtection="1">
      <alignment horizontal="center" vertical="center"/>
      <protection/>
    </xf>
    <xf numFmtId="167" fontId="0" fillId="0" borderId="10" xfId="44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44" fontId="0" fillId="0" borderId="0" xfId="0" applyNumberFormat="1" applyBorder="1" applyAlignment="1" applyProtection="1">
      <alignment/>
      <protection/>
    </xf>
    <xf numFmtId="167" fontId="0" fillId="0" borderId="0" xfId="44" applyNumberFormat="1" applyFont="1" applyFill="1" applyBorder="1" applyAlignment="1" applyProtection="1">
      <alignment horizontal="center" vertical="center"/>
      <protection/>
    </xf>
    <xf numFmtId="168" fontId="0" fillId="0" borderId="0" xfId="0" applyNumberForma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2" fillId="0" borderId="10" xfId="0" applyFont="1" applyBorder="1" applyAlignment="1" applyProtection="1">
      <alignment vertical="center" wrapText="1"/>
      <protection/>
    </xf>
    <xf numFmtId="164" fontId="3" fillId="0" borderId="10" xfId="0" applyNumberFormat="1" applyFont="1" applyBorder="1" applyAlignment="1" applyProtection="1">
      <alignment horizontal="center" vertical="center"/>
      <protection/>
    </xf>
    <xf numFmtId="164" fontId="12" fillId="0" borderId="10" xfId="0" applyNumberFormat="1" applyFont="1" applyBorder="1" applyAlignment="1" applyProtection="1">
      <alignment horizontal="center" vertical="center"/>
      <protection/>
    </xf>
    <xf numFmtId="164" fontId="12" fillId="0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167" fontId="0" fillId="34" borderId="10" xfId="44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2" fillId="0" borderId="10" xfId="0" applyFont="1" applyBorder="1" applyAlignment="1" applyProtection="1">
      <alignment vertical="center"/>
      <protection/>
    </xf>
    <xf numFmtId="164" fontId="0" fillId="35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166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64" fontId="0" fillId="0" borderId="10" xfId="0" applyNumberFormat="1" applyFont="1" applyBorder="1" applyAlignment="1" applyProtection="1">
      <alignment horizontal="right" vertical="center"/>
      <protection/>
    </xf>
    <xf numFmtId="164" fontId="9" fillId="0" borderId="13" xfId="0" applyNumberFormat="1" applyFont="1" applyBorder="1" applyAlignment="1" applyProtection="1">
      <alignment horizontal="right" vertical="center"/>
      <protection/>
    </xf>
    <xf numFmtId="164" fontId="0" fillId="0" borderId="13" xfId="0" applyNumberFormat="1" applyFont="1" applyBorder="1" applyAlignment="1" applyProtection="1">
      <alignment horizontal="right" vertical="center"/>
      <protection/>
    </xf>
    <xf numFmtId="10" fontId="0" fillId="0" borderId="10" xfId="49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164" fontId="3" fillId="0" borderId="10" xfId="0" applyNumberFormat="1" applyFont="1" applyBorder="1" applyAlignment="1" applyProtection="1">
      <alignment horizontal="right" vertical="center"/>
      <protection/>
    </xf>
    <xf numFmtId="164" fontId="12" fillId="0" borderId="13" xfId="0" applyNumberFormat="1" applyFont="1" applyBorder="1" applyAlignment="1" applyProtection="1">
      <alignment horizontal="right" vertical="center"/>
      <protection/>
    </xf>
    <xf numFmtId="10" fontId="3" fillId="0" borderId="14" xfId="49" applyNumberFormat="1" applyFont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horizontal="center" vertical="center" wrapText="1"/>
      <protection/>
    </xf>
    <xf numFmtId="164" fontId="12" fillId="0" borderId="10" xfId="0" applyNumberFormat="1" applyFont="1" applyBorder="1" applyAlignment="1" applyProtection="1">
      <alignment horizontal="right" vertical="center"/>
      <protection/>
    </xf>
    <xf numFmtId="10" fontId="3" fillId="0" borderId="10" xfId="49" applyNumberFormat="1" applyFont="1" applyBorder="1" applyAlignment="1" applyProtection="1">
      <alignment horizontal="center" vertical="center"/>
      <protection/>
    </xf>
    <xf numFmtId="164" fontId="9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Font="1" applyFill="1" applyBorder="1" applyAlignment="1" applyProtection="1">
      <alignment horizontal="right" vertical="center"/>
      <protection/>
    </xf>
    <xf numFmtId="164" fontId="9" fillId="0" borderId="10" xfId="0" applyNumberFormat="1" applyFont="1" applyFill="1" applyBorder="1" applyAlignment="1" applyProtection="1">
      <alignment horizontal="right" vertical="center"/>
      <protection/>
    </xf>
    <xf numFmtId="10" fontId="0" fillId="0" borderId="10" xfId="49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right" vertical="center"/>
      <protection/>
    </xf>
    <xf numFmtId="164" fontId="12" fillId="0" borderId="10" xfId="0" applyNumberFormat="1" applyFont="1" applyFill="1" applyBorder="1" applyAlignment="1" applyProtection="1">
      <alignment horizontal="right" vertical="center"/>
      <protection/>
    </xf>
    <xf numFmtId="10" fontId="3" fillId="0" borderId="10" xfId="49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64" fontId="53" fillId="0" borderId="10" xfId="0" applyNumberFormat="1" applyFont="1" applyFill="1" applyBorder="1" applyAlignment="1" applyProtection="1">
      <alignment horizontal="right" vertical="center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0" fillId="35" borderId="15" xfId="0" applyFill="1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right"/>
      <protection/>
    </xf>
    <xf numFmtId="0" fontId="11" fillId="0" borderId="10" xfId="0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right" vertical="center"/>
      <protection/>
    </xf>
    <xf numFmtId="0" fontId="11" fillId="0" borderId="17" xfId="0" applyFont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F17"/>
  <sheetViews>
    <sheetView tabSelected="1" zoomScalePageLayoutView="0" workbookViewId="0" topLeftCell="A1">
      <selection activeCell="F25" sqref="F25"/>
    </sheetView>
  </sheetViews>
  <sheetFormatPr defaultColWidth="9.140625" defaultRowHeight="12.75"/>
  <sheetData>
    <row r="11" ht="30.75">
      <c r="A11" s="26"/>
    </row>
    <row r="17" spans="1:6" ht="23.25">
      <c r="A17" s="24" t="s">
        <v>259</v>
      </c>
      <c r="C17" s="25"/>
      <c r="D17" s="25"/>
      <c r="E17" s="25"/>
      <c r="F17" s="25"/>
    </row>
  </sheetData>
  <sheetProtection password="DE9F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58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15.140625" style="1" customWidth="1"/>
    <col min="2" max="2" width="26.7109375" style="1" customWidth="1"/>
    <col min="3" max="3" width="4.140625" style="1" customWidth="1"/>
    <col min="4" max="4" width="4.28125" style="1" customWidth="1"/>
    <col min="5" max="5" width="7.7109375" style="1" bestFit="1" customWidth="1"/>
    <col min="6" max="6" width="9.28125" style="1" bestFit="1" customWidth="1"/>
    <col min="7" max="7" width="10.7109375" style="1" bestFit="1" customWidth="1"/>
    <col min="8" max="8" width="13.7109375" style="1" bestFit="1" customWidth="1"/>
    <col min="9" max="9" width="12.57421875" style="1" bestFit="1" customWidth="1"/>
    <col min="10" max="10" width="17.57421875" style="1" bestFit="1" customWidth="1"/>
    <col min="11" max="11" width="15.7109375" style="6" bestFit="1" customWidth="1"/>
    <col min="12" max="12" width="14.00390625" style="7" bestFit="1" customWidth="1"/>
    <col min="13" max="13" width="14.7109375" style="1" bestFit="1" customWidth="1"/>
    <col min="14" max="16384" width="9.140625" style="1" customWidth="1"/>
  </cols>
  <sheetData>
    <row r="1" spans="1:13" ht="18">
      <c r="A1" s="107" t="s">
        <v>200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s="5" customFormat="1" ht="20.25">
      <c r="A2" s="95" t="s">
        <v>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s="2" customFormat="1" ht="20.25">
      <c r="A3" s="108" t="s">
        <v>201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s="5" customFormat="1" ht="25.5">
      <c r="A4" s="48" t="s">
        <v>0</v>
      </c>
      <c r="B4" s="48" t="s">
        <v>1</v>
      </c>
      <c r="C4" s="48" t="s">
        <v>135</v>
      </c>
      <c r="D4" s="48" t="s">
        <v>136</v>
      </c>
      <c r="E4" s="48" t="s">
        <v>2</v>
      </c>
      <c r="F4" s="48" t="s">
        <v>3</v>
      </c>
      <c r="G4" s="93" t="s">
        <v>14</v>
      </c>
      <c r="H4" s="93"/>
      <c r="I4" s="48" t="s">
        <v>11</v>
      </c>
      <c r="J4" s="48" t="s">
        <v>12</v>
      </c>
      <c r="K4" s="48" t="s">
        <v>9</v>
      </c>
      <c r="L4" s="48" t="s">
        <v>13</v>
      </c>
      <c r="M4" s="48" t="s">
        <v>15</v>
      </c>
    </row>
    <row r="5" spans="1:13" s="5" customFormat="1" ht="45" customHeight="1">
      <c r="A5" s="89" t="s">
        <v>134</v>
      </c>
      <c r="B5" s="36" t="s">
        <v>202</v>
      </c>
      <c r="C5" s="36"/>
      <c r="D5" s="36"/>
      <c r="E5" s="13" t="s">
        <v>4</v>
      </c>
      <c r="F5" s="15">
        <v>2</v>
      </c>
      <c r="G5" s="15" t="s">
        <v>5</v>
      </c>
      <c r="H5" s="40">
        <v>0</v>
      </c>
      <c r="I5" s="17">
        <f>F5*H5</f>
        <v>0</v>
      </c>
      <c r="J5" s="9" t="s">
        <v>10</v>
      </c>
      <c r="K5" s="11">
        <v>0</v>
      </c>
      <c r="L5" s="12">
        <f>K5*F5</f>
        <v>0</v>
      </c>
      <c r="M5" s="49"/>
    </row>
    <row r="6" spans="1:13" s="5" customFormat="1" ht="45">
      <c r="A6" s="90"/>
      <c r="B6" s="36" t="s">
        <v>203</v>
      </c>
      <c r="C6" s="36"/>
      <c r="D6" s="36"/>
      <c r="E6" s="13" t="s">
        <v>19</v>
      </c>
      <c r="F6" s="18">
        <v>0.1</v>
      </c>
      <c r="G6" s="15" t="s">
        <v>25</v>
      </c>
      <c r="H6" s="40">
        <f>150+150*2/100</f>
        <v>153</v>
      </c>
      <c r="I6" s="17">
        <f>F6*H6</f>
        <v>15.3</v>
      </c>
      <c r="J6" s="9" t="s">
        <v>10</v>
      </c>
      <c r="K6" s="11">
        <v>0</v>
      </c>
      <c r="L6" s="12">
        <f>K6*F6</f>
        <v>0</v>
      </c>
      <c r="M6" s="28"/>
    </row>
    <row r="7" spans="1:13" s="5" customFormat="1" ht="33.75">
      <c r="A7" s="90"/>
      <c r="B7" s="36" t="s">
        <v>23</v>
      </c>
      <c r="C7" s="37" t="s">
        <v>137</v>
      </c>
      <c r="D7" s="36"/>
      <c r="E7" s="13" t="s">
        <v>19</v>
      </c>
      <c r="F7" s="18">
        <f>F6</f>
        <v>0.1</v>
      </c>
      <c r="G7" s="15" t="s">
        <v>26</v>
      </c>
      <c r="H7" s="40">
        <f>440+400*2/100</f>
        <v>448</v>
      </c>
      <c r="I7" s="17">
        <f>F7*H7</f>
        <v>44.800000000000004</v>
      </c>
      <c r="J7" s="9" t="s">
        <v>10</v>
      </c>
      <c r="K7" s="11">
        <v>0</v>
      </c>
      <c r="L7" s="12">
        <f>K7*F7</f>
        <v>0</v>
      </c>
      <c r="M7" s="28"/>
    </row>
    <row r="8" spans="1:13" s="5" customFormat="1" ht="27" customHeight="1">
      <c r="A8" s="91"/>
      <c r="B8" s="49" t="s">
        <v>254</v>
      </c>
      <c r="C8" s="27"/>
      <c r="D8" s="49"/>
      <c r="E8" s="15" t="s">
        <v>4</v>
      </c>
      <c r="F8" s="15">
        <v>1</v>
      </c>
      <c r="G8" s="15" t="s">
        <v>255</v>
      </c>
      <c r="H8" s="40">
        <v>120</v>
      </c>
      <c r="I8" s="17">
        <f>F8*H8</f>
        <v>120</v>
      </c>
      <c r="J8" s="9" t="s">
        <v>10</v>
      </c>
      <c r="K8" s="11">
        <v>0</v>
      </c>
      <c r="L8" s="12">
        <f>K8*F8</f>
        <v>0</v>
      </c>
      <c r="M8" s="28"/>
    </row>
    <row r="9" spans="1:13" ht="25.5" customHeight="1">
      <c r="A9" s="29"/>
      <c r="B9" s="93" t="s">
        <v>16</v>
      </c>
      <c r="C9" s="93"/>
      <c r="D9" s="93"/>
      <c r="E9" s="93"/>
      <c r="F9" s="93"/>
      <c r="G9" s="93"/>
      <c r="H9" s="93"/>
      <c r="I9" s="30">
        <f>SUM(I5:I8)</f>
        <v>180.10000000000002</v>
      </c>
      <c r="J9" s="49"/>
      <c r="K9" s="45" t="s">
        <v>8</v>
      </c>
      <c r="L9" s="32">
        <f>SUM(L5:L8)</f>
        <v>0</v>
      </c>
      <c r="M9" s="28"/>
    </row>
    <row r="10" spans="1:13" s="2" customFormat="1" ht="20.25">
      <c r="A10" s="108" t="s">
        <v>201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</row>
    <row r="11" spans="1:13" s="5" customFormat="1" ht="25.5">
      <c r="A11" s="48" t="s">
        <v>0</v>
      </c>
      <c r="B11" s="48" t="s">
        <v>1</v>
      </c>
      <c r="C11" s="48" t="s">
        <v>135</v>
      </c>
      <c r="D11" s="48" t="s">
        <v>136</v>
      </c>
      <c r="E11" s="48" t="s">
        <v>2</v>
      </c>
      <c r="F11" s="48" t="s">
        <v>3</v>
      </c>
      <c r="G11" s="93" t="s">
        <v>14</v>
      </c>
      <c r="H11" s="93"/>
      <c r="I11" s="48" t="s">
        <v>11</v>
      </c>
      <c r="J11" s="48" t="s">
        <v>12</v>
      </c>
      <c r="K11" s="48" t="s">
        <v>9</v>
      </c>
      <c r="L11" s="48" t="s">
        <v>13</v>
      </c>
      <c r="M11" s="48" t="s">
        <v>15</v>
      </c>
    </row>
    <row r="12" spans="1:13" s="5" customFormat="1" ht="28.5" customHeight="1">
      <c r="A12" s="89" t="s">
        <v>145</v>
      </c>
      <c r="B12" s="36" t="s">
        <v>204</v>
      </c>
      <c r="C12" s="36"/>
      <c r="D12" s="36"/>
      <c r="E12" s="13" t="s">
        <v>4</v>
      </c>
      <c r="F12" s="15">
        <v>0</v>
      </c>
      <c r="G12" s="15" t="s">
        <v>5</v>
      </c>
      <c r="H12" s="40">
        <v>0</v>
      </c>
      <c r="I12" s="17">
        <f>F12*H12</f>
        <v>0</v>
      </c>
      <c r="J12" s="9" t="s">
        <v>10</v>
      </c>
      <c r="K12" s="11">
        <v>0</v>
      </c>
      <c r="L12" s="12">
        <f>K12*F12</f>
        <v>0</v>
      </c>
      <c r="M12" s="49"/>
    </row>
    <row r="13" spans="1:13" s="5" customFormat="1" ht="45">
      <c r="A13" s="90"/>
      <c r="B13" s="36" t="s">
        <v>205</v>
      </c>
      <c r="C13" s="36"/>
      <c r="D13" s="36"/>
      <c r="E13" s="13" t="s">
        <v>19</v>
      </c>
      <c r="F13" s="18">
        <v>0.5</v>
      </c>
      <c r="G13" s="15" t="s">
        <v>25</v>
      </c>
      <c r="H13" s="40">
        <f>200+200*2/100</f>
        <v>204</v>
      </c>
      <c r="I13" s="17">
        <f>F13*H13</f>
        <v>102</v>
      </c>
      <c r="J13" s="9" t="s">
        <v>10</v>
      </c>
      <c r="K13" s="11">
        <v>0</v>
      </c>
      <c r="L13" s="12">
        <f>K13*F13</f>
        <v>0</v>
      </c>
      <c r="M13" s="48"/>
    </row>
    <row r="14" spans="1:13" s="5" customFormat="1" ht="33.75">
      <c r="A14" s="90"/>
      <c r="B14" s="36" t="s">
        <v>24</v>
      </c>
      <c r="C14" s="37"/>
      <c r="D14" s="36"/>
      <c r="E14" s="13" t="s">
        <v>19</v>
      </c>
      <c r="F14" s="18">
        <f>F13</f>
        <v>0.5</v>
      </c>
      <c r="G14" s="15" t="s">
        <v>26</v>
      </c>
      <c r="H14" s="40">
        <f>350+350*2/100</f>
        <v>357</v>
      </c>
      <c r="I14" s="17">
        <f>F14*H14</f>
        <v>178.5</v>
      </c>
      <c r="J14" s="9" t="s">
        <v>10</v>
      </c>
      <c r="K14" s="11">
        <v>0</v>
      </c>
      <c r="L14" s="12">
        <f>K14*F14</f>
        <v>0</v>
      </c>
      <c r="M14" s="48"/>
    </row>
    <row r="15" spans="1:13" s="5" customFormat="1" ht="31.5" customHeight="1">
      <c r="A15" s="91"/>
      <c r="B15" s="49" t="s">
        <v>254</v>
      </c>
      <c r="C15" s="27"/>
      <c r="D15" s="49"/>
      <c r="E15" s="15" t="s">
        <v>4</v>
      </c>
      <c r="F15" s="15">
        <v>1</v>
      </c>
      <c r="G15" s="15" t="s">
        <v>255</v>
      </c>
      <c r="H15" s="40">
        <v>120</v>
      </c>
      <c r="I15" s="17">
        <f>F15*H15</f>
        <v>120</v>
      </c>
      <c r="J15" s="9" t="s">
        <v>10</v>
      </c>
      <c r="K15" s="11">
        <v>0</v>
      </c>
      <c r="L15" s="12">
        <f>K15*F15</f>
        <v>0</v>
      </c>
      <c r="M15" s="48"/>
    </row>
    <row r="16" spans="1:13" ht="25.5" customHeight="1">
      <c r="A16" s="29"/>
      <c r="B16" s="93" t="s">
        <v>16</v>
      </c>
      <c r="C16" s="93"/>
      <c r="D16" s="93"/>
      <c r="E16" s="93"/>
      <c r="F16" s="93"/>
      <c r="G16" s="93"/>
      <c r="H16" s="93"/>
      <c r="I16" s="30">
        <f>SUM(I12:I15)</f>
        <v>400.5</v>
      </c>
      <c r="J16" s="49"/>
      <c r="K16" s="45" t="s">
        <v>8</v>
      </c>
      <c r="L16" s="32">
        <f>SUM(L12:L15)</f>
        <v>0</v>
      </c>
      <c r="M16" s="28"/>
    </row>
    <row r="17" spans="1:13" s="2" customFormat="1" ht="20.25">
      <c r="A17" s="108" t="s">
        <v>201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</row>
    <row r="18" spans="1:13" s="5" customFormat="1" ht="25.5">
      <c r="A18" s="48" t="s">
        <v>0</v>
      </c>
      <c r="B18" s="48" t="s">
        <v>1</v>
      </c>
      <c r="C18" s="48" t="s">
        <v>135</v>
      </c>
      <c r="D18" s="48" t="s">
        <v>136</v>
      </c>
      <c r="E18" s="48" t="s">
        <v>2</v>
      </c>
      <c r="F18" s="48" t="s">
        <v>3</v>
      </c>
      <c r="G18" s="93" t="s">
        <v>14</v>
      </c>
      <c r="H18" s="93"/>
      <c r="I18" s="48" t="s">
        <v>11</v>
      </c>
      <c r="J18" s="48" t="s">
        <v>12</v>
      </c>
      <c r="K18" s="48" t="s">
        <v>9</v>
      </c>
      <c r="L18" s="48" t="s">
        <v>13</v>
      </c>
      <c r="M18" s="48" t="s">
        <v>15</v>
      </c>
    </row>
    <row r="19" spans="1:13" s="5" customFormat="1" ht="45">
      <c r="A19" s="89" t="s">
        <v>208</v>
      </c>
      <c r="B19" s="36" t="s">
        <v>206</v>
      </c>
      <c r="C19" s="36"/>
      <c r="D19" s="36"/>
      <c r="E19" s="13" t="s">
        <v>4</v>
      </c>
      <c r="F19" s="15">
        <v>1</v>
      </c>
      <c r="G19" s="15" t="s">
        <v>5</v>
      </c>
      <c r="H19" s="40">
        <v>0</v>
      </c>
      <c r="I19" s="17">
        <f>F19*H19</f>
        <v>0</v>
      </c>
      <c r="J19" s="9" t="s">
        <v>10</v>
      </c>
      <c r="K19" s="11">
        <v>0</v>
      </c>
      <c r="L19" s="12">
        <f>K19*F19</f>
        <v>0</v>
      </c>
      <c r="M19" s="49"/>
    </row>
    <row r="20" spans="1:13" s="5" customFormat="1" ht="45">
      <c r="A20" s="90"/>
      <c r="B20" s="36" t="s">
        <v>203</v>
      </c>
      <c r="C20" s="36"/>
      <c r="D20" s="36"/>
      <c r="E20" s="13" t="s">
        <v>19</v>
      </c>
      <c r="F20" s="18">
        <v>0.6</v>
      </c>
      <c r="G20" s="15" t="s">
        <v>25</v>
      </c>
      <c r="H20" s="40">
        <v>0</v>
      </c>
      <c r="I20" s="17">
        <f>F20*H20</f>
        <v>0</v>
      </c>
      <c r="J20" s="9" t="s">
        <v>10</v>
      </c>
      <c r="K20" s="11">
        <v>0</v>
      </c>
      <c r="L20" s="12">
        <f>K20*F20</f>
        <v>0</v>
      </c>
      <c r="M20" s="48"/>
    </row>
    <row r="21" spans="1:13" s="5" customFormat="1" ht="33.75">
      <c r="A21" s="90"/>
      <c r="B21" s="36" t="s">
        <v>24</v>
      </c>
      <c r="C21" s="37" t="s">
        <v>137</v>
      </c>
      <c r="D21" s="36"/>
      <c r="E21" s="13" t="s">
        <v>19</v>
      </c>
      <c r="F21" s="18">
        <f>F20</f>
        <v>0.6</v>
      </c>
      <c r="G21" s="15" t="s">
        <v>26</v>
      </c>
      <c r="H21" s="40">
        <v>0</v>
      </c>
      <c r="I21" s="17">
        <f>F21*H21</f>
        <v>0</v>
      </c>
      <c r="J21" s="9" t="s">
        <v>10</v>
      </c>
      <c r="K21" s="11">
        <v>0</v>
      </c>
      <c r="L21" s="12">
        <f>K21*F21</f>
        <v>0</v>
      </c>
      <c r="M21" s="48"/>
    </row>
    <row r="22" spans="1:13" s="5" customFormat="1" ht="26.25" customHeight="1">
      <c r="A22" s="91"/>
      <c r="B22" s="49" t="s">
        <v>254</v>
      </c>
      <c r="C22" s="27"/>
      <c r="D22" s="49"/>
      <c r="E22" s="15" t="s">
        <v>4</v>
      </c>
      <c r="F22" s="15">
        <v>1</v>
      </c>
      <c r="G22" s="15" t="s">
        <v>255</v>
      </c>
      <c r="H22" s="40">
        <v>120</v>
      </c>
      <c r="I22" s="17">
        <f>F22*H22</f>
        <v>120</v>
      </c>
      <c r="J22" s="9" t="s">
        <v>10</v>
      </c>
      <c r="K22" s="11">
        <v>0</v>
      </c>
      <c r="L22" s="12">
        <f>K22*F22</f>
        <v>0</v>
      </c>
      <c r="M22" s="48"/>
    </row>
    <row r="23" spans="1:13" ht="25.5" customHeight="1">
      <c r="A23" s="29"/>
      <c r="B23" s="93" t="s">
        <v>16</v>
      </c>
      <c r="C23" s="93"/>
      <c r="D23" s="93"/>
      <c r="E23" s="93"/>
      <c r="F23" s="93"/>
      <c r="G23" s="93"/>
      <c r="H23" s="93"/>
      <c r="I23" s="30">
        <f>SUM(I19:I22)</f>
        <v>120</v>
      </c>
      <c r="J23" s="49"/>
      <c r="K23" s="45" t="s">
        <v>8</v>
      </c>
      <c r="L23" s="32">
        <f>SUM(L19:L22)</f>
        <v>0</v>
      </c>
      <c r="M23" s="28"/>
    </row>
    <row r="24" spans="1:13" ht="25.5" customHeight="1">
      <c r="A24" s="108" t="s">
        <v>201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</row>
    <row r="25" spans="1:13" ht="25.5" customHeight="1">
      <c r="A25" s="48" t="s">
        <v>0</v>
      </c>
      <c r="B25" s="48" t="s">
        <v>1</v>
      </c>
      <c r="C25" s="48" t="s">
        <v>135</v>
      </c>
      <c r="D25" s="48" t="s">
        <v>136</v>
      </c>
      <c r="E25" s="48" t="s">
        <v>2</v>
      </c>
      <c r="F25" s="48" t="s">
        <v>3</v>
      </c>
      <c r="G25" s="93" t="s">
        <v>14</v>
      </c>
      <c r="H25" s="93"/>
      <c r="I25" s="48" t="s">
        <v>11</v>
      </c>
      <c r="J25" s="48" t="s">
        <v>12</v>
      </c>
      <c r="K25" s="48" t="s">
        <v>9</v>
      </c>
      <c r="L25" s="48" t="s">
        <v>13</v>
      </c>
      <c r="M25" s="48" t="s">
        <v>15</v>
      </c>
    </row>
    <row r="26" spans="1:13" ht="33.75">
      <c r="A26" s="89" t="s">
        <v>35</v>
      </c>
      <c r="B26" s="36" t="s">
        <v>207</v>
      </c>
      <c r="C26" s="36"/>
      <c r="D26" s="36"/>
      <c r="E26" s="13" t="s">
        <v>4</v>
      </c>
      <c r="F26" s="15">
        <v>2</v>
      </c>
      <c r="G26" s="15" t="s">
        <v>5</v>
      </c>
      <c r="H26" s="40">
        <v>0</v>
      </c>
      <c r="I26" s="17">
        <f>F26*H26</f>
        <v>0</v>
      </c>
      <c r="J26" s="9" t="s">
        <v>10</v>
      </c>
      <c r="K26" s="11">
        <v>0</v>
      </c>
      <c r="L26" s="12">
        <f>K26*F26</f>
        <v>0</v>
      </c>
      <c r="M26" s="28"/>
    </row>
    <row r="27" spans="1:13" ht="45">
      <c r="A27" s="90"/>
      <c r="B27" s="36" t="s">
        <v>203</v>
      </c>
      <c r="C27" s="36"/>
      <c r="D27" s="36"/>
      <c r="E27" s="13" t="s">
        <v>19</v>
      </c>
      <c r="F27" s="18">
        <v>0.1</v>
      </c>
      <c r="G27" s="15" t="s">
        <v>25</v>
      </c>
      <c r="H27" s="40">
        <v>0</v>
      </c>
      <c r="I27" s="17">
        <f>F27*H27</f>
        <v>0</v>
      </c>
      <c r="J27" s="9" t="s">
        <v>10</v>
      </c>
      <c r="K27" s="11">
        <v>0</v>
      </c>
      <c r="L27" s="12">
        <f>K27*F27</f>
        <v>0</v>
      </c>
      <c r="M27" s="48"/>
    </row>
    <row r="28" spans="1:13" ht="33.75">
      <c r="A28" s="90"/>
      <c r="B28" s="36" t="s">
        <v>23</v>
      </c>
      <c r="C28" s="37" t="s">
        <v>137</v>
      </c>
      <c r="D28" s="36"/>
      <c r="E28" s="13" t="s">
        <v>19</v>
      </c>
      <c r="F28" s="18">
        <f>F27</f>
        <v>0.1</v>
      </c>
      <c r="G28" s="15" t="s">
        <v>26</v>
      </c>
      <c r="H28" s="40">
        <f>+-150+(-150*2/100)</f>
        <v>-153</v>
      </c>
      <c r="I28" s="17">
        <f>F28*H28</f>
        <v>-15.3</v>
      </c>
      <c r="J28" s="9" t="s">
        <v>10</v>
      </c>
      <c r="K28" s="11">
        <v>0</v>
      </c>
      <c r="L28" s="12">
        <f>K28*F28</f>
        <v>0</v>
      </c>
      <c r="M28" s="48"/>
    </row>
    <row r="29" spans="1:13" ht="24" customHeight="1">
      <c r="A29" s="91"/>
      <c r="B29" s="49" t="s">
        <v>254</v>
      </c>
      <c r="C29" s="27"/>
      <c r="D29" s="49"/>
      <c r="E29" s="15" t="s">
        <v>4</v>
      </c>
      <c r="F29" s="15">
        <v>1</v>
      </c>
      <c r="G29" s="15" t="s">
        <v>255</v>
      </c>
      <c r="H29" s="40">
        <v>120</v>
      </c>
      <c r="I29" s="17">
        <f>F29*H29</f>
        <v>120</v>
      </c>
      <c r="J29" s="9" t="s">
        <v>10</v>
      </c>
      <c r="K29" s="11">
        <v>0</v>
      </c>
      <c r="L29" s="12">
        <f>K29*F29</f>
        <v>0</v>
      </c>
      <c r="M29" s="48"/>
    </row>
    <row r="30" spans="1:13" ht="25.5" customHeight="1">
      <c r="A30" s="29"/>
      <c r="B30" s="93" t="s">
        <v>16</v>
      </c>
      <c r="C30" s="93"/>
      <c r="D30" s="93"/>
      <c r="E30" s="93"/>
      <c r="F30" s="93"/>
      <c r="G30" s="93"/>
      <c r="H30" s="93"/>
      <c r="I30" s="30">
        <f>SUM(I26:I29)</f>
        <v>104.7</v>
      </c>
      <c r="J30" s="49"/>
      <c r="K30" s="45" t="s">
        <v>8</v>
      </c>
      <c r="L30" s="31">
        <f>SUM(L26:L29)</f>
        <v>0</v>
      </c>
      <c r="M30" s="28"/>
    </row>
    <row r="31" spans="1:13" ht="25.5" customHeight="1">
      <c r="A31" s="108" t="s">
        <v>201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</row>
    <row r="32" spans="1:13" ht="25.5" customHeight="1">
      <c r="A32" s="48" t="s">
        <v>0</v>
      </c>
      <c r="B32" s="48" t="s">
        <v>1</v>
      </c>
      <c r="C32" s="48" t="s">
        <v>135</v>
      </c>
      <c r="D32" s="48" t="s">
        <v>136</v>
      </c>
      <c r="E32" s="48" t="s">
        <v>2</v>
      </c>
      <c r="F32" s="48" t="s">
        <v>3</v>
      </c>
      <c r="G32" s="93" t="s">
        <v>14</v>
      </c>
      <c r="H32" s="93"/>
      <c r="I32" s="48" t="s">
        <v>11</v>
      </c>
      <c r="J32" s="48" t="s">
        <v>12</v>
      </c>
      <c r="K32" s="48" t="s">
        <v>9</v>
      </c>
      <c r="L32" s="48" t="s">
        <v>13</v>
      </c>
      <c r="M32" s="48" t="s">
        <v>15</v>
      </c>
    </row>
    <row r="33" spans="1:13" ht="45">
      <c r="A33" s="89" t="s">
        <v>38</v>
      </c>
      <c r="B33" s="36" t="s">
        <v>206</v>
      </c>
      <c r="C33" s="36"/>
      <c r="D33" s="36"/>
      <c r="E33" s="13" t="s">
        <v>4</v>
      </c>
      <c r="F33" s="15">
        <v>1</v>
      </c>
      <c r="G33" s="15" t="s">
        <v>5</v>
      </c>
      <c r="H33" s="40">
        <v>0</v>
      </c>
      <c r="I33" s="17">
        <f>F33*H33</f>
        <v>0</v>
      </c>
      <c r="J33" s="9" t="s">
        <v>10</v>
      </c>
      <c r="K33" s="11">
        <v>0</v>
      </c>
      <c r="L33" s="12">
        <f>K33*F33</f>
        <v>0</v>
      </c>
      <c r="M33" s="49"/>
    </row>
    <row r="34" spans="1:13" ht="45">
      <c r="A34" s="90"/>
      <c r="B34" s="36" t="s">
        <v>203</v>
      </c>
      <c r="C34" s="36"/>
      <c r="D34" s="36"/>
      <c r="E34" s="13" t="s">
        <v>19</v>
      </c>
      <c r="F34" s="18">
        <v>1.274</v>
      </c>
      <c r="G34" s="15" t="s">
        <v>25</v>
      </c>
      <c r="H34" s="40">
        <v>0</v>
      </c>
      <c r="I34" s="17">
        <f>F34*H34</f>
        <v>0</v>
      </c>
      <c r="J34" s="9" t="s">
        <v>10</v>
      </c>
      <c r="K34" s="11">
        <v>0</v>
      </c>
      <c r="L34" s="12">
        <f>K34*F34</f>
        <v>0</v>
      </c>
      <c r="M34" s="48"/>
    </row>
    <row r="35" spans="1:13" ht="42" customHeight="1">
      <c r="A35" s="90"/>
      <c r="B35" s="36" t="s">
        <v>24</v>
      </c>
      <c r="C35" s="37" t="s">
        <v>137</v>
      </c>
      <c r="D35" s="36"/>
      <c r="E35" s="13" t="s">
        <v>19</v>
      </c>
      <c r="F35" s="18">
        <f>F34</f>
        <v>1.274</v>
      </c>
      <c r="G35" s="15" t="s">
        <v>26</v>
      </c>
      <c r="H35" s="40">
        <f>+-100+(-150*2/100)</f>
        <v>-103</v>
      </c>
      <c r="I35" s="17">
        <f>F35*H35</f>
        <v>-131.222</v>
      </c>
      <c r="J35" s="9" t="s">
        <v>10</v>
      </c>
      <c r="K35" s="11">
        <v>0</v>
      </c>
      <c r="L35" s="12">
        <f>K35*F35</f>
        <v>0</v>
      </c>
      <c r="M35" s="48"/>
    </row>
    <row r="36" spans="1:13" ht="25.5" customHeight="1">
      <c r="A36" s="91"/>
      <c r="B36" s="49" t="s">
        <v>254</v>
      </c>
      <c r="C36" s="27"/>
      <c r="D36" s="49"/>
      <c r="E36" s="15" t="s">
        <v>4</v>
      </c>
      <c r="F36" s="15">
        <v>1</v>
      </c>
      <c r="G36" s="15" t="s">
        <v>255</v>
      </c>
      <c r="H36" s="40">
        <v>120</v>
      </c>
      <c r="I36" s="17">
        <f>F36*H36</f>
        <v>120</v>
      </c>
      <c r="J36" s="9" t="s">
        <v>10</v>
      </c>
      <c r="K36" s="11">
        <v>0</v>
      </c>
      <c r="L36" s="12">
        <f>K36*F36</f>
        <v>0</v>
      </c>
      <c r="M36" s="48"/>
    </row>
    <row r="37" spans="1:13" ht="25.5" customHeight="1">
      <c r="A37" s="29"/>
      <c r="B37" s="93" t="s">
        <v>16</v>
      </c>
      <c r="C37" s="93"/>
      <c r="D37" s="93"/>
      <c r="E37" s="93"/>
      <c r="F37" s="93"/>
      <c r="G37" s="93"/>
      <c r="H37" s="93"/>
      <c r="I37" s="30">
        <f>SUM(I33:I36)</f>
        <v>-11.222000000000008</v>
      </c>
      <c r="J37" s="49"/>
      <c r="K37" s="45" t="s">
        <v>8</v>
      </c>
      <c r="L37" s="31">
        <f>SUM(L33:L36)</f>
        <v>0</v>
      </c>
      <c r="M37" s="28"/>
    </row>
    <row r="38" spans="1:13" s="2" customFormat="1" ht="20.25">
      <c r="A38" s="108" t="s">
        <v>201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</row>
    <row r="39" spans="1:13" s="3" customFormat="1" ht="25.5" customHeight="1">
      <c r="A39" s="48" t="s">
        <v>0</v>
      </c>
      <c r="B39" s="48" t="s">
        <v>1</v>
      </c>
      <c r="C39" s="48" t="s">
        <v>135</v>
      </c>
      <c r="D39" s="48" t="s">
        <v>136</v>
      </c>
      <c r="E39" s="48" t="s">
        <v>2</v>
      </c>
      <c r="F39" s="48" t="s">
        <v>3</v>
      </c>
      <c r="G39" s="93" t="s">
        <v>14</v>
      </c>
      <c r="H39" s="93"/>
      <c r="I39" s="48" t="s">
        <v>11</v>
      </c>
      <c r="J39" s="48" t="s">
        <v>12</v>
      </c>
      <c r="K39" s="48" t="s">
        <v>9</v>
      </c>
      <c r="L39" s="48" t="s">
        <v>13</v>
      </c>
      <c r="M39" s="48" t="s">
        <v>15</v>
      </c>
    </row>
    <row r="40" spans="1:13" s="4" customFormat="1" ht="33.75" customHeight="1">
      <c r="A40" s="89" t="s">
        <v>209</v>
      </c>
      <c r="B40" s="36" t="s">
        <v>207</v>
      </c>
      <c r="C40" s="36"/>
      <c r="D40" s="36"/>
      <c r="E40" s="14" t="s">
        <v>4</v>
      </c>
      <c r="F40" s="15">
        <v>2</v>
      </c>
      <c r="G40" s="15" t="s">
        <v>5</v>
      </c>
      <c r="H40" s="40">
        <v>0</v>
      </c>
      <c r="I40" s="17">
        <f>F40*H40</f>
        <v>0</v>
      </c>
      <c r="J40" s="9" t="s">
        <v>10</v>
      </c>
      <c r="K40" s="11">
        <v>0</v>
      </c>
      <c r="L40" s="12">
        <f>K40*F40</f>
        <v>0</v>
      </c>
      <c r="M40" s="49"/>
    </row>
    <row r="41" spans="1:13" ht="45">
      <c r="A41" s="90"/>
      <c r="B41" s="36" t="s">
        <v>203</v>
      </c>
      <c r="C41" s="36"/>
      <c r="D41" s="36"/>
      <c r="E41" s="13" t="s">
        <v>19</v>
      </c>
      <c r="F41" s="18">
        <v>1</v>
      </c>
      <c r="G41" s="15" t="s">
        <v>25</v>
      </c>
      <c r="H41" s="40">
        <f>150+150*2/100</f>
        <v>153</v>
      </c>
      <c r="I41" s="17">
        <f>F41*H41</f>
        <v>153</v>
      </c>
      <c r="J41" s="9" t="s">
        <v>10</v>
      </c>
      <c r="K41" s="11">
        <v>0</v>
      </c>
      <c r="L41" s="12">
        <f>K41*F41</f>
        <v>0</v>
      </c>
      <c r="M41" s="28"/>
    </row>
    <row r="42" spans="1:13" ht="33.75">
      <c r="A42" s="90"/>
      <c r="B42" s="36" t="s">
        <v>23</v>
      </c>
      <c r="C42" s="36"/>
      <c r="D42" s="37" t="s">
        <v>137</v>
      </c>
      <c r="E42" s="13" t="s">
        <v>19</v>
      </c>
      <c r="F42" s="18">
        <f>F41</f>
        <v>1</v>
      </c>
      <c r="G42" s="15" t="s">
        <v>26</v>
      </c>
      <c r="H42" s="40">
        <f>420+420*2/100</f>
        <v>428.4</v>
      </c>
      <c r="I42" s="17">
        <f>F42*H42</f>
        <v>428.4</v>
      </c>
      <c r="J42" s="9" t="s">
        <v>10</v>
      </c>
      <c r="K42" s="11">
        <v>0</v>
      </c>
      <c r="L42" s="12">
        <f>K42*F42</f>
        <v>0</v>
      </c>
      <c r="M42" s="28"/>
    </row>
    <row r="43" spans="1:13" ht="27.75" customHeight="1">
      <c r="A43" s="91"/>
      <c r="B43" s="49" t="s">
        <v>254</v>
      </c>
      <c r="C43" s="27"/>
      <c r="D43" s="49"/>
      <c r="E43" s="15" t="s">
        <v>4</v>
      </c>
      <c r="F43" s="15">
        <v>1</v>
      </c>
      <c r="G43" s="15" t="s">
        <v>255</v>
      </c>
      <c r="H43" s="40">
        <v>120</v>
      </c>
      <c r="I43" s="17">
        <f>F43*H43</f>
        <v>120</v>
      </c>
      <c r="J43" s="9" t="s">
        <v>10</v>
      </c>
      <c r="K43" s="11">
        <v>120</v>
      </c>
      <c r="L43" s="12">
        <f>K43*F43</f>
        <v>120</v>
      </c>
      <c r="M43" s="28"/>
    </row>
    <row r="44" spans="1:13" ht="25.5" customHeight="1">
      <c r="A44" s="29"/>
      <c r="B44" s="93" t="s">
        <v>16</v>
      </c>
      <c r="C44" s="93"/>
      <c r="D44" s="93"/>
      <c r="E44" s="93"/>
      <c r="F44" s="93"/>
      <c r="G44" s="93"/>
      <c r="H44" s="93"/>
      <c r="I44" s="30">
        <f>SUM(I40:I43)</f>
        <v>701.4</v>
      </c>
      <c r="J44" s="49"/>
      <c r="K44" s="45" t="s">
        <v>8</v>
      </c>
      <c r="L44" s="32">
        <f>SUM(L40:L43)</f>
        <v>120</v>
      </c>
      <c r="M44" s="28"/>
    </row>
    <row r="45" spans="1:13" s="2" customFormat="1" ht="20.25">
      <c r="A45" s="108" t="s">
        <v>201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</row>
    <row r="46" spans="1:13" s="2" customFormat="1" ht="25.5" customHeight="1">
      <c r="A46" s="48" t="s">
        <v>0</v>
      </c>
      <c r="B46" s="48" t="s">
        <v>1</v>
      </c>
      <c r="C46" s="48" t="s">
        <v>135</v>
      </c>
      <c r="D46" s="48" t="s">
        <v>136</v>
      </c>
      <c r="E46" s="48" t="s">
        <v>2</v>
      </c>
      <c r="F46" s="48" t="s">
        <v>3</v>
      </c>
      <c r="G46" s="93" t="s">
        <v>14</v>
      </c>
      <c r="H46" s="93"/>
      <c r="I46" s="48" t="s">
        <v>11</v>
      </c>
      <c r="J46" s="48" t="s">
        <v>12</v>
      </c>
      <c r="K46" s="48" t="s">
        <v>9</v>
      </c>
      <c r="L46" s="48" t="s">
        <v>13</v>
      </c>
      <c r="M46" s="48" t="s">
        <v>15</v>
      </c>
    </row>
    <row r="47" spans="1:13" ht="33.75">
      <c r="A47" s="89" t="s">
        <v>185</v>
      </c>
      <c r="B47" s="36" t="s">
        <v>202</v>
      </c>
      <c r="C47" s="36"/>
      <c r="D47" s="36"/>
      <c r="E47" s="16" t="s">
        <v>4</v>
      </c>
      <c r="F47" s="15">
        <v>2</v>
      </c>
      <c r="G47" s="15" t="s">
        <v>5</v>
      </c>
      <c r="H47" s="40">
        <v>0</v>
      </c>
      <c r="I47" s="17">
        <f>F47*H47</f>
        <v>0</v>
      </c>
      <c r="J47" s="9" t="s">
        <v>10</v>
      </c>
      <c r="K47" s="11">
        <v>0</v>
      </c>
      <c r="L47" s="12">
        <f>K47*F47</f>
        <v>0</v>
      </c>
      <c r="M47" s="49"/>
    </row>
    <row r="48" spans="1:13" ht="45">
      <c r="A48" s="90"/>
      <c r="B48" s="36" t="s">
        <v>203</v>
      </c>
      <c r="C48" s="36"/>
      <c r="D48" s="36"/>
      <c r="E48" s="13" t="s">
        <v>19</v>
      </c>
      <c r="F48" s="18">
        <v>0.23</v>
      </c>
      <c r="G48" s="15" t="s">
        <v>25</v>
      </c>
      <c r="H48" s="40">
        <f>150+150*2/100</f>
        <v>153</v>
      </c>
      <c r="I48" s="17">
        <f>F48*H48</f>
        <v>35.190000000000005</v>
      </c>
      <c r="J48" s="9" t="s">
        <v>10</v>
      </c>
      <c r="K48" s="11">
        <v>0</v>
      </c>
      <c r="L48" s="12">
        <f>K48*F48</f>
        <v>0</v>
      </c>
      <c r="M48" s="29"/>
    </row>
    <row r="49" spans="1:13" ht="33.75">
      <c r="A49" s="90"/>
      <c r="B49" s="36" t="s">
        <v>23</v>
      </c>
      <c r="C49" s="36"/>
      <c r="D49" s="37" t="s">
        <v>137</v>
      </c>
      <c r="E49" s="13" t="s">
        <v>19</v>
      </c>
      <c r="F49" s="18">
        <f>F48</f>
        <v>0.23</v>
      </c>
      <c r="G49" s="15" t="s">
        <v>26</v>
      </c>
      <c r="H49" s="40">
        <f>440+440*2/100</f>
        <v>448.8</v>
      </c>
      <c r="I49" s="17">
        <f>F49*H49</f>
        <v>103.224</v>
      </c>
      <c r="J49" s="9" t="s">
        <v>10</v>
      </c>
      <c r="K49" s="11">
        <v>0</v>
      </c>
      <c r="L49" s="12">
        <f>K49*F49</f>
        <v>0</v>
      </c>
      <c r="M49" s="29"/>
    </row>
    <row r="50" spans="1:13" ht="25.5" customHeight="1">
      <c r="A50" s="91"/>
      <c r="B50" s="49" t="s">
        <v>254</v>
      </c>
      <c r="C50" s="27"/>
      <c r="D50" s="49"/>
      <c r="E50" s="15" t="s">
        <v>4</v>
      </c>
      <c r="F50" s="15">
        <v>1</v>
      </c>
      <c r="G50" s="15" t="s">
        <v>255</v>
      </c>
      <c r="H50" s="40">
        <v>120</v>
      </c>
      <c r="I50" s="17">
        <f>F50*H50</f>
        <v>120</v>
      </c>
      <c r="J50" s="9" t="s">
        <v>10</v>
      </c>
      <c r="K50" s="11">
        <v>0</v>
      </c>
      <c r="L50" s="12">
        <f>K50*F50</f>
        <v>0</v>
      </c>
      <c r="M50" s="29"/>
    </row>
    <row r="51" spans="1:13" ht="25.5" customHeight="1">
      <c r="A51" s="29"/>
      <c r="B51" s="93" t="s">
        <v>16</v>
      </c>
      <c r="C51" s="93"/>
      <c r="D51" s="93"/>
      <c r="E51" s="93"/>
      <c r="F51" s="93"/>
      <c r="G51" s="93"/>
      <c r="H51" s="93"/>
      <c r="I51" s="30">
        <f>SUM(I47:I50)</f>
        <v>258.414</v>
      </c>
      <c r="J51" s="49"/>
      <c r="K51" s="45" t="s">
        <v>8</v>
      </c>
      <c r="L51" s="31">
        <f>SUM(L47:L50)</f>
        <v>0</v>
      </c>
      <c r="M51" s="29"/>
    </row>
    <row r="52" spans="1:13" s="2" customFormat="1" ht="20.25">
      <c r="A52" s="108" t="s">
        <v>201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</row>
    <row r="53" spans="1:13" ht="25.5">
      <c r="A53" s="48" t="s">
        <v>0</v>
      </c>
      <c r="B53" s="48" t="s">
        <v>1</v>
      </c>
      <c r="C53" s="48" t="s">
        <v>135</v>
      </c>
      <c r="D53" s="48" t="s">
        <v>136</v>
      </c>
      <c r="E53" s="48" t="s">
        <v>2</v>
      </c>
      <c r="F53" s="48" t="s">
        <v>3</v>
      </c>
      <c r="G53" s="93" t="s">
        <v>14</v>
      </c>
      <c r="H53" s="93"/>
      <c r="I53" s="48" t="s">
        <v>11</v>
      </c>
      <c r="J53" s="48" t="s">
        <v>12</v>
      </c>
      <c r="K53" s="48" t="s">
        <v>9</v>
      </c>
      <c r="L53" s="48" t="s">
        <v>13</v>
      </c>
      <c r="M53" s="48" t="s">
        <v>15</v>
      </c>
    </row>
    <row r="54" spans="1:13" ht="33.75">
      <c r="A54" s="89" t="s">
        <v>161</v>
      </c>
      <c r="B54" s="36" t="s">
        <v>202</v>
      </c>
      <c r="C54" s="36"/>
      <c r="D54" s="36"/>
      <c r="E54" s="13" t="s">
        <v>4</v>
      </c>
      <c r="F54" s="15">
        <v>2</v>
      </c>
      <c r="G54" s="15" t="s">
        <v>5</v>
      </c>
      <c r="H54" s="40">
        <v>0</v>
      </c>
      <c r="I54" s="17">
        <f>F54*H54</f>
        <v>0</v>
      </c>
      <c r="J54" s="9" t="s">
        <v>10</v>
      </c>
      <c r="K54" s="11">
        <v>0</v>
      </c>
      <c r="L54" s="12">
        <f>K54*F54</f>
        <v>0</v>
      </c>
      <c r="M54" s="28"/>
    </row>
    <row r="55" spans="1:13" ht="45">
      <c r="A55" s="90"/>
      <c r="B55" s="36" t="s">
        <v>203</v>
      </c>
      <c r="C55" s="36"/>
      <c r="D55" s="36"/>
      <c r="E55" s="13" t="s">
        <v>19</v>
      </c>
      <c r="F55" s="18">
        <v>0.092</v>
      </c>
      <c r="G55" s="15" t="s">
        <v>25</v>
      </c>
      <c r="H55" s="40">
        <v>0</v>
      </c>
      <c r="I55" s="17">
        <f>F55*H55</f>
        <v>0</v>
      </c>
      <c r="J55" s="9" t="s">
        <v>10</v>
      </c>
      <c r="K55" s="11">
        <v>0</v>
      </c>
      <c r="L55" s="12">
        <f>K55*F55</f>
        <v>0</v>
      </c>
      <c r="M55" s="48"/>
    </row>
    <row r="56" spans="1:13" ht="33.75">
      <c r="A56" s="90"/>
      <c r="B56" s="36" t="s">
        <v>23</v>
      </c>
      <c r="C56" s="37" t="s">
        <v>137</v>
      </c>
      <c r="D56" s="37"/>
      <c r="E56" s="13" t="s">
        <v>19</v>
      </c>
      <c r="F56" s="18">
        <f>F55</f>
        <v>0.092</v>
      </c>
      <c r="G56" s="15" t="s">
        <v>26</v>
      </c>
      <c r="H56" s="40">
        <v>0</v>
      </c>
      <c r="I56" s="17">
        <f>F56*H56</f>
        <v>0</v>
      </c>
      <c r="J56" s="9" t="s">
        <v>10</v>
      </c>
      <c r="K56" s="11">
        <v>0</v>
      </c>
      <c r="L56" s="12">
        <f>K56*F56</f>
        <v>0</v>
      </c>
      <c r="M56" s="48"/>
    </row>
    <row r="57" spans="1:13" ht="29.25" customHeight="1">
      <c r="A57" s="91"/>
      <c r="B57" s="49" t="s">
        <v>254</v>
      </c>
      <c r="C57" s="27"/>
      <c r="D57" s="49"/>
      <c r="E57" s="15" t="s">
        <v>4</v>
      </c>
      <c r="F57" s="15">
        <v>1</v>
      </c>
      <c r="G57" s="15" t="s">
        <v>255</v>
      </c>
      <c r="H57" s="40">
        <v>120</v>
      </c>
      <c r="I57" s="17">
        <f>F57*H57</f>
        <v>120</v>
      </c>
      <c r="J57" s="9" t="s">
        <v>10</v>
      </c>
      <c r="K57" s="11">
        <v>0</v>
      </c>
      <c r="L57" s="12">
        <f>K57*F57</f>
        <v>0</v>
      </c>
      <c r="M57" s="48"/>
    </row>
    <row r="58" spans="1:13" ht="25.5" customHeight="1">
      <c r="A58" s="29"/>
      <c r="B58" s="93" t="s">
        <v>16</v>
      </c>
      <c r="C58" s="93"/>
      <c r="D58" s="93"/>
      <c r="E58" s="93"/>
      <c r="F58" s="93"/>
      <c r="G58" s="93"/>
      <c r="H58" s="93"/>
      <c r="I58" s="30">
        <f>SUM(I54:I57)</f>
        <v>120</v>
      </c>
      <c r="J58" s="49"/>
      <c r="K58" s="45" t="s">
        <v>8</v>
      </c>
      <c r="L58" s="31">
        <f>SUM(L54:L57)</f>
        <v>0</v>
      </c>
      <c r="M58" s="28"/>
    </row>
  </sheetData>
  <sheetProtection password="DE9F" sheet="1" objects="1" scenarios="1"/>
  <mergeCells count="34">
    <mergeCell ref="B58:H58"/>
    <mergeCell ref="A38:M38"/>
    <mergeCell ref="G39:H39"/>
    <mergeCell ref="B44:H44"/>
    <mergeCell ref="A45:M45"/>
    <mergeCell ref="G46:H46"/>
    <mergeCell ref="B51:H51"/>
    <mergeCell ref="A52:M52"/>
    <mergeCell ref="G53:H53"/>
    <mergeCell ref="A40:A43"/>
    <mergeCell ref="A47:A50"/>
    <mergeCell ref="A54:A57"/>
    <mergeCell ref="A31:M31"/>
    <mergeCell ref="G32:H32"/>
    <mergeCell ref="B37:H37"/>
    <mergeCell ref="A24:M24"/>
    <mergeCell ref="G25:H25"/>
    <mergeCell ref="B30:H30"/>
    <mergeCell ref="A26:A29"/>
    <mergeCell ref="A33:A36"/>
    <mergeCell ref="B23:H23"/>
    <mergeCell ref="A10:M10"/>
    <mergeCell ref="G11:H11"/>
    <mergeCell ref="B16:H16"/>
    <mergeCell ref="A17:M17"/>
    <mergeCell ref="G18:H18"/>
    <mergeCell ref="A12:A15"/>
    <mergeCell ref="A19:A22"/>
    <mergeCell ref="B9:H9"/>
    <mergeCell ref="A1:M1"/>
    <mergeCell ref="A2:M2"/>
    <mergeCell ref="A3:M3"/>
    <mergeCell ref="G4:H4"/>
    <mergeCell ref="A5:A8"/>
  </mergeCells>
  <printOptions horizontalCentered="1"/>
  <pageMargins left="0.1968503937007874" right="0.1968503937007874" top="0.984251968503937" bottom="0" header="0.5118110236220472" footer="0.5118110236220472"/>
  <pageSetup fitToHeight="3" fitToWidth="1" horizontalDpi="600" verticalDpi="600" orientation="portrait" paperSize="9" scale="61" r:id="rId1"/>
  <headerFooter alignWithMargins="0">
    <oddHeader>&amp;LLOTTO 1 RUP SAN GIORGIO SU LEGNANO&amp;RTABELLA 8.0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58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15.140625" style="1" customWidth="1"/>
    <col min="2" max="2" width="26.7109375" style="1" customWidth="1"/>
    <col min="3" max="3" width="4.140625" style="1" customWidth="1"/>
    <col min="4" max="4" width="4.28125" style="1" customWidth="1"/>
    <col min="5" max="5" width="7.7109375" style="1" bestFit="1" customWidth="1"/>
    <col min="6" max="6" width="9.28125" style="1" bestFit="1" customWidth="1"/>
    <col min="7" max="7" width="10.7109375" style="1" bestFit="1" customWidth="1"/>
    <col min="8" max="8" width="13.7109375" style="1" bestFit="1" customWidth="1"/>
    <col min="9" max="9" width="12.57421875" style="1" bestFit="1" customWidth="1"/>
    <col min="10" max="10" width="17.57421875" style="1" bestFit="1" customWidth="1"/>
    <col min="11" max="11" width="15.7109375" style="6" bestFit="1" customWidth="1"/>
    <col min="12" max="12" width="14.00390625" style="7" bestFit="1" customWidth="1"/>
    <col min="13" max="13" width="14.7109375" style="1" bestFit="1" customWidth="1"/>
    <col min="14" max="16384" width="9.140625" style="1" customWidth="1"/>
  </cols>
  <sheetData>
    <row r="1" spans="1:13" ht="18">
      <c r="A1" s="107" t="s">
        <v>213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s="5" customFormat="1" ht="20.25">
      <c r="A2" s="95" t="s">
        <v>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s="2" customFormat="1" ht="20.25">
      <c r="A3" s="108" t="s">
        <v>214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s="5" customFormat="1" ht="25.5">
      <c r="A4" s="48" t="s">
        <v>0</v>
      </c>
      <c r="B4" s="48" t="s">
        <v>1</v>
      </c>
      <c r="C4" s="48" t="s">
        <v>135</v>
      </c>
      <c r="D4" s="48" t="s">
        <v>136</v>
      </c>
      <c r="E4" s="48" t="s">
        <v>2</v>
      </c>
      <c r="F4" s="48" t="s">
        <v>3</v>
      </c>
      <c r="G4" s="93" t="s">
        <v>14</v>
      </c>
      <c r="H4" s="93"/>
      <c r="I4" s="48" t="s">
        <v>11</v>
      </c>
      <c r="J4" s="48" t="s">
        <v>12</v>
      </c>
      <c r="K4" s="48" t="s">
        <v>9</v>
      </c>
      <c r="L4" s="48" t="s">
        <v>13</v>
      </c>
      <c r="M4" s="48" t="s">
        <v>15</v>
      </c>
    </row>
    <row r="5" spans="1:13" s="5" customFormat="1" ht="45" customHeight="1">
      <c r="A5" s="89" t="s">
        <v>31</v>
      </c>
      <c r="B5" s="36" t="s">
        <v>222</v>
      </c>
      <c r="C5" s="36"/>
      <c r="D5" s="36"/>
      <c r="E5" s="13" t="s">
        <v>4</v>
      </c>
      <c r="F5" s="15">
        <v>1</v>
      </c>
      <c r="G5" s="15" t="s">
        <v>5</v>
      </c>
      <c r="H5" s="40">
        <v>0</v>
      </c>
      <c r="I5" s="17">
        <f>F5*H5</f>
        <v>0</v>
      </c>
      <c r="J5" s="9" t="s">
        <v>10</v>
      </c>
      <c r="K5" s="11">
        <v>0</v>
      </c>
      <c r="L5" s="12">
        <f>K5*F5</f>
        <v>0</v>
      </c>
      <c r="M5" s="49"/>
    </row>
    <row r="6" spans="1:13" s="5" customFormat="1" ht="45">
      <c r="A6" s="90"/>
      <c r="B6" s="36" t="s">
        <v>216</v>
      </c>
      <c r="C6" s="36"/>
      <c r="D6" s="36"/>
      <c r="E6" s="13" t="s">
        <v>19</v>
      </c>
      <c r="F6" s="18">
        <v>0.34</v>
      </c>
      <c r="G6" s="15" t="s">
        <v>25</v>
      </c>
      <c r="H6" s="40">
        <f>150+150*2/100</f>
        <v>153</v>
      </c>
      <c r="I6" s="17">
        <f>F6*H6</f>
        <v>52.02</v>
      </c>
      <c r="J6" s="9" t="s">
        <v>10</v>
      </c>
      <c r="K6" s="11">
        <v>0</v>
      </c>
      <c r="L6" s="12">
        <f>K6*F6</f>
        <v>0</v>
      </c>
      <c r="M6" s="28"/>
    </row>
    <row r="7" spans="1:13" s="5" customFormat="1" ht="33.75">
      <c r="A7" s="90"/>
      <c r="B7" s="36" t="s">
        <v>23</v>
      </c>
      <c r="C7" s="37" t="s">
        <v>137</v>
      </c>
      <c r="D7" s="36"/>
      <c r="E7" s="13" t="s">
        <v>19</v>
      </c>
      <c r="F7" s="18">
        <f>F6</f>
        <v>0.34</v>
      </c>
      <c r="G7" s="15" t="s">
        <v>26</v>
      </c>
      <c r="H7" s="40">
        <f>440+440*2/100</f>
        <v>448.8</v>
      </c>
      <c r="I7" s="17">
        <f>F7*H7</f>
        <v>152.592</v>
      </c>
      <c r="J7" s="9" t="s">
        <v>10</v>
      </c>
      <c r="K7" s="11">
        <v>0</v>
      </c>
      <c r="L7" s="12">
        <f>K7*F7</f>
        <v>0</v>
      </c>
      <c r="M7" s="28"/>
    </row>
    <row r="8" spans="1:13" s="5" customFormat="1" ht="24" customHeight="1">
      <c r="A8" s="91"/>
      <c r="B8" s="49" t="s">
        <v>254</v>
      </c>
      <c r="C8" s="27"/>
      <c r="D8" s="49"/>
      <c r="E8" s="15" t="s">
        <v>4</v>
      </c>
      <c r="F8" s="15">
        <v>1</v>
      </c>
      <c r="G8" s="15" t="s">
        <v>255</v>
      </c>
      <c r="H8" s="40">
        <v>120</v>
      </c>
      <c r="I8" s="17">
        <f>F8*H8</f>
        <v>120</v>
      </c>
      <c r="J8" s="9" t="s">
        <v>10</v>
      </c>
      <c r="K8" s="11">
        <v>0</v>
      </c>
      <c r="L8" s="12">
        <f>K8*F8</f>
        <v>0</v>
      </c>
      <c r="M8" s="28"/>
    </row>
    <row r="9" spans="1:13" ht="25.5" customHeight="1">
      <c r="A9" s="29"/>
      <c r="B9" s="93" t="s">
        <v>16</v>
      </c>
      <c r="C9" s="93"/>
      <c r="D9" s="93"/>
      <c r="E9" s="93"/>
      <c r="F9" s="93"/>
      <c r="G9" s="93"/>
      <c r="H9" s="93"/>
      <c r="I9" s="30">
        <f>SUM(I5:I7)</f>
        <v>204.61200000000002</v>
      </c>
      <c r="J9" s="49"/>
      <c r="K9" s="45" t="s">
        <v>8</v>
      </c>
      <c r="L9" s="32">
        <f>SUM(L5:L7)</f>
        <v>0</v>
      </c>
      <c r="M9" s="28"/>
    </row>
    <row r="10" spans="1:13" s="2" customFormat="1" ht="20.25">
      <c r="A10" s="108" t="s">
        <v>214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</row>
    <row r="11" spans="1:13" s="5" customFormat="1" ht="25.5">
      <c r="A11" s="48" t="s">
        <v>0</v>
      </c>
      <c r="B11" s="48" t="s">
        <v>1</v>
      </c>
      <c r="C11" s="48" t="s">
        <v>135</v>
      </c>
      <c r="D11" s="48" t="s">
        <v>136</v>
      </c>
      <c r="E11" s="48" t="s">
        <v>2</v>
      </c>
      <c r="F11" s="48" t="s">
        <v>3</v>
      </c>
      <c r="G11" s="93" t="s">
        <v>14</v>
      </c>
      <c r="H11" s="93"/>
      <c r="I11" s="48" t="s">
        <v>11</v>
      </c>
      <c r="J11" s="48" t="s">
        <v>12</v>
      </c>
      <c r="K11" s="48" t="s">
        <v>9</v>
      </c>
      <c r="L11" s="48" t="s">
        <v>13</v>
      </c>
      <c r="M11" s="48" t="s">
        <v>15</v>
      </c>
    </row>
    <row r="12" spans="1:13" s="5" customFormat="1" ht="28.5" customHeight="1">
      <c r="A12" s="89" t="s">
        <v>145</v>
      </c>
      <c r="B12" s="36" t="s">
        <v>217</v>
      </c>
      <c r="C12" s="36"/>
      <c r="D12" s="36"/>
      <c r="E12" s="13" t="s">
        <v>4</v>
      </c>
      <c r="F12" s="15">
        <v>0</v>
      </c>
      <c r="G12" s="15" t="s">
        <v>5</v>
      </c>
      <c r="H12" s="40">
        <v>0</v>
      </c>
      <c r="I12" s="17">
        <f>F12*H12</f>
        <v>0</v>
      </c>
      <c r="J12" s="9" t="s">
        <v>10</v>
      </c>
      <c r="K12" s="11">
        <v>0</v>
      </c>
      <c r="L12" s="12">
        <f>K12*F12</f>
        <v>0</v>
      </c>
      <c r="M12" s="49"/>
    </row>
    <row r="13" spans="1:13" s="5" customFormat="1" ht="45">
      <c r="A13" s="90"/>
      <c r="B13" s="36" t="s">
        <v>218</v>
      </c>
      <c r="C13" s="36"/>
      <c r="D13" s="36"/>
      <c r="E13" s="13" t="s">
        <v>19</v>
      </c>
      <c r="F13" s="18">
        <v>0.5</v>
      </c>
      <c r="G13" s="15" t="s">
        <v>25</v>
      </c>
      <c r="H13" s="40">
        <f>200+200*2/100</f>
        <v>204</v>
      </c>
      <c r="I13" s="17">
        <f>F13*H13</f>
        <v>102</v>
      </c>
      <c r="J13" s="9" t="s">
        <v>10</v>
      </c>
      <c r="K13" s="11">
        <v>0</v>
      </c>
      <c r="L13" s="12">
        <f>K13*F13</f>
        <v>0</v>
      </c>
      <c r="M13" s="48"/>
    </row>
    <row r="14" spans="1:13" s="5" customFormat="1" ht="33.75">
      <c r="A14" s="90"/>
      <c r="B14" s="36" t="s">
        <v>24</v>
      </c>
      <c r="C14" s="37"/>
      <c r="D14" s="36"/>
      <c r="E14" s="13" t="s">
        <v>19</v>
      </c>
      <c r="F14" s="18">
        <f>F13</f>
        <v>0.5</v>
      </c>
      <c r="G14" s="15" t="s">
        <v>26</v>
      </c>
      <c r="H14" s="40">
        <f>350+350*2/100</f>
        <v>357</v>
      </c>
      <c r="I14" s="17">
        <f>F14*H14</f>
        <v>178.5</v>
      </c>
      <c r="J14" s="9" t="s">
        <v>10</v>
      </c>
      <c r="K14" s="11">
        <v>0</v>
      </c>
      <c r="L14" s="12">
        <f>K14*F14</f>
        <v>0</v>
      </c>
      <c r="M14" s="48"/>
    </row>
    <row r="15" spans="1:13" s="5" customFormat="1" ht="24.75" customHeight="1">
      <c r="A15" s="91"/>
      <c r="B15" s="49" t="s">
        <v>254</v>
      </c>
      <c r="C15" s="27"/>
      <c r="D15" s="49"/>
      <c r="E15" s="15" t="s">
        <v>4</v>
      </c>
      <c r="F15" s="15">
        <v>1</v>
      </c>
      <c r="G15" s="15" t="s">
        <v>255</v>
      </c>
      <c r="H15" s="40">
        <v>120</v>
      </c>
      <c r="I15" s="17">
        <f>F15*H15</f>
        <v>120</v>
      </c>
      <c r="J15" s="9" t="s">
        <v>10</v>
      </c>
      <c r="K15" s="11">
        <v>0</v>
      </c>
      <c r="L15" s="12">
        <f>K15*F15</f>
        <v>0</v>
      </c>
      <c r="M15" s="48"/>
    </row>
    <row r="16" spans="1:13" ht="25.5" customHeight="1">
      <c r="A16" s="29"/>
      <c r="B16" s="93" t="s">
        <v>16</v>
      </c>
      <c r="C16" s="93"/>
      <c r="D16" s="93"/>
      <c r="E16" s="93"/>
      <c r="F16" s="93"/>
      <c r="G16" s="93"/>
      <c r="H16" s="93"/>
      <c r="I16" s="30">
        <f>SUM(I12:I15)</f>
        <v>400.5</v>
      </c>
      <c r="J16" s="49"/>
      <c r="K16" s="45" t="s">
        <v>8</v>
      </c>
      <c r="L16" s="32">
        <f>SUM(L12:L15)</f>
        <v>0</v>
      </c>
      <c r="M16" s="28"/>
    </row>
    <row r="17" spans="1:13" s="2" customFormat="1" ht="20.25">
      <c r="A17" s="108" t="s">
        <v>214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</row>
    <row r="18" spans="1:13" s="5" customFormat="1" ht="25.5">
      <c r="A18" s="48" t="s">
        <v>0</v>
      </c>
      <c r="B18" s="48" t="s">
        <v>1</v>
      </c>
      <c r="C18" s="48" t="s">
        <v>135</v>
      </c>
      <c r="D18" s="48" t="s">
        <v>136</v>
      </c>
      <c r="E18" s="48" t="s">
        <v>2</v>
      </c>
      <c r="F18" s="48" t="s">
        <v>3</v>
      </c>
      <c r="G18" s="93" t="s">
        <v>14</v>
      </c>
      <c r="H18" s="93"/>
      <c r="I18" s="48" t="s">
        <v>11</v>
      </c>
      <c r="J18" s="48" t="s">
        <v>12</v>
      </c>
      <c r="K18" s="48" t="s">
        <v>9</v>
      </c>
      <c r="L18" s="48" t="s">
        <v>13</v>
      </c>
      <c r="M18" s="48" t="s">
        <v>15</v>
      </c>
    </row>
    <row r="19" spans="1:13" s="5" customFormat="1" ht="45">
      <c r="A19" s="89" t="s">
        <v>183</v>
      </c>
      <c r="B19" s="36" t="s">
        <v>219</v>
      </c>
      <c r="C19" s="36"/>
      <c r="D19" s="36"/>
      <c r="E19" s="13" t="s">
        <v>4</v>
      </c>
      <c r="F19" s="15">
        <v>1</v>
      </c>
      <c r="G19" s="15" t="s">
        <v>5</v>
      </c>
      <c r="H19" s="40">
        <v>0</v>
      </c>
      <c r="I19" s="17">
        <f>F19*H19</f>
        <v>0</v>
      </c>
      <c r="J19" s="9" t="s">
        <v>10</v>
      </c>
      <c r="K19" s="11">
        <v>0</v>
      </c>
      <c r="L19" s="12">
        <f>K19*F19</f>
        <v>0</v>
      </c>
      <c r="M19" s="49"/>
    </row>
    <row r="20" spans="1:13" s="5" customFormat="1" ht="45">
      <c r="A20" s="90"/>
      <c r="B20" s="36" t="s">
        <v>216</v>
      </c>
      <c r="C20" s="36"/>
      <c r="D20" s="36"/>
      <c r="E20" s="13" t="s">
        <v>19</v>
      </c>
      <c r="F20" s="18">
        <v>1.4</v>
      </c>
      <c r="G20" s="15" t="s">
        <v>25</v>
      </c>
      <c r="H20" s="40">
        <v>0</v>
      </c>
      <c r="I20" s="17">
        <f>F20*H20</f>
        <v>0</v>
      </c>
      <c r="J20" s="9" t="s">
        <v>10</v>
      </c>
      <c r="K20" s="11">
        <v>0</v>
      </c>
      <c r="L20" s="12">
        <f>K20*F20</f>
        <v>0</v>
      </c>
      <c r="M20" s="48"/>
    </row>
    <row r="21" spans="1:13" s="5" customFormat="1" ht="33.75">
      <c r="A21" s="90"/>
      <c r="B21" s="36" t="s">
        <v>24</v>
      </c>
      <c r="C21" s="37" t="s">
        <v>137</v>
      </c>
      <c r="D21" s="37" t="s">
        <v>137</v>
      </c>
      <c r="E21" s="13" t="s">
        <v>19</v>
      </c>
      <c r="F21" s="18">
        <f>F20</f>
        <v>1.4</v>
      </c>
      <c r="G21" s="15" t="s">
        <v>26</v>
      </c>
      <c r="H21" s="40">
        <v>0</v>
      </c>
      <c r="I21" s="17">
        <f>F21*H21</f>
        <v>0</v>
      </c>
      <c r="J21" s="9" t="s">
        <v>10</v>
      </c>
      <c r="K21" s="11">
        <v>0</v>
      </c>
      <c r="L21" s="12">
        <f>K21*F21</f>
        <v>0</v>
      </c>
      <c r="M21" s="48"/>
    </row>
    <row r="22" spans="1:13" s="5" customFormat="1" ht="25.5" customHeight="1">
      <c r="A22" s="91"/>
      <c r="B22" s="49" t="s">
        <v>254</v>
      </c>
      <c r="C22" s="27"/>
      <c r="D22" s="49"/>
      <c r="E22" s="15" t="s">
        <v>4</v>
      </c>
      <c r="F22" s="15">
        <v>1</v>
      </c>
      <c r="G22" s="15" t="s">
        <v>255</v>
      </c>
      <c r="H22" s="40">
        <v>120</v>
      </c>
      <c r="I22" s="17">
        <f>F22*H22</f>
        <v>120</v>
      </c>
      <c r="J22" s="9" t="s">
        <v>10</v>
      </c>
      <c r="K22" s="11">
        <v>0</v>
      </c>
      <c r="L22" s="12">
        <f>K22*F22</f>
        <v>0</v>
      </c>
      <c r="M22" s="48"/>
    </row>
    <row r="23" spans="1:13" ht="25.5" customHeight="1">
      <c r="A23" s="29"/>
      <c r="B23" s="93" t="s">
        <v>16</v>
      </c>
      <c r="C23" s="93"/>
      <c r="D23" s="93"/>
      <c r="E23" s="93"/>
      <c r="F23" s="93"/>
      <c r="G23" s="93"/>
      <c r="H23" s="93"/>
      <c r="I23" s="30">
        <f>SUM(I19:I22)</f>
        <v>120</v>
      </c>
      <c r="J23" s="49"/>
      <c r="K23" s="45" t="s">
        <v>8</v>
      </c>
      <c r="L23" s="32">
        <f>SUM(L19:L22)</f>
        <v>0</v>
      </c>
      <c r="M23" s="28"/>
    </row>
    <row r="24" spans="1:13" ht="25.5" customHeight="1">
      <c r="A24" s="108" t="s">
        <v>214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</row>
    <row r="25" spans="1:13" ht="25.5" customHeight="1">
      <c r="A25" s="48" t="s">
        <v>0</v>
      </c>
      <c r="B25" s="48" t="s">
        <v>1</v>
      </c>
      <c r="C25" s="48" t="s">
        <v>135</v>
      </c>
      <c r="D25" s="48" t="s">
        <v>136</v>
      </c>
      <c r="E25" s="48" t="s">
        <v>2</v>
      </c>
      <c r="F25" s="48" t="s">
        <v>3</v>
      </c>
      <c r="G25" s="93" t="s">
        <v>14</v>
      </c>
      <c r="H25" s="93"/>
      <c r="I25" s="48" t="s">
        <v>11</v>
      </c>
      <c r="J25" s="48" t="s">
        <v>12</v>
      </c>
      <c r="K25" s="48" t="s">
        <v>9</v>
      </c>
      <c r="L25" s="48" t="s">
        <v>13</v>
      </c>
      <c r="M25" s="48" t="s">
        <v>15</v>
      </c>
    </row>
    <row r="26" spans="1:13" ht="33.75">
      <c r="A26" s="89" t="s">
        <v>35</v>
      </c>
      <c r="B26" s="36" t="s">
        <v>220</v>
      </c>
      <c r="C26" s="36"/>
      <c r="D26" s="36"/>
      <c r="E26" s="13" t="s">
        <v>4</v>
      </c>
      <c r="F26" s="15">
        <v>1</v>
      </c>
      <c r="G26" s="15" t="s">
        <v>5</v>
      </c>
      <c r="H26" s="40">
        <v>0</v>
      </c>
      <c r="I26" s="17">
        <f>F26*H26</f>
        <v>0</v>
      </c>
      <c r="J26" s="9" t="s">
        <v>10</v>
      </c>
      <c r="K26" s="11">
        <v>0</v>
      </c>
      <c r="L26" s="12">
        <f>K26*F26</f>
        <v>0</v>
      </c>
      <c r="M26" s="28"/>
    </row>
    <row r="27" spans="1:13" ht="45">
      <c r="A27" s="90"/>
      <c r="B27" s="36" t="s">
        <v>216</v>
      </c>
      <c r="C27" s="36"/>
      <c r="D27" s="36"/>
      <c r="E27" s="13" t="s">
        <v>19</v>
      </c>
      <c r="F27" s="18">
        <v>0.1</v>
      </c>
      <c r="G27" s="15" t="s">
        <v>25</v>
      </c>
      <c r="H27" s="40">
        <v>0</v>
      </c>
      <c r="I27" s="17">
        <f>F27*H27</f>
        <v>0</v>
      </c>
      <c r="J27" s="9" t="s">
        <v>10</v>
      </c>
      <c r="K27" s="11">
        <v>0</v>
      </c>
      <c r="L27" s="12">
        <f>K27*F27</f>
        <v>0</v>
      </c>
      <c r="M27" s="48"/>
    </row>
    <row r="28" spans="1:13" ht="33.75">
      <c r="A28" s="90"/>
      <c r="B28" s="36" t="s">
        <v>23</v>
      </c>
      <c r="C28" s="37" t="s">
        <v>137</v>
      </c>
      <c r="D28" s="36"/>
      <c r="E28" s="13" t="s">
        <v>19</v>
      </c>
      <c r="F28" s="18">
        <f>F27</f>
        <v>0.1</v>
      </c>
      <c r="G28" s="15" t="s">
        <v>26</v>
      </c>
      <c r="H28" s="40">
        <f>+-150+(-150*2/100)</f>
        <v>-153</v>
      </c>
      <c r="I28" s="17">
        <f>F28*H28</f>
        <v>-15.3</v>
      </c>
      <c r="J28" s="9" t="s">
        <v>10</v>
      </c>
      <c r="K28" s="11">
        <v>0</v>
      </c>
      <c r="L28" s="12">
        <f>K28*F28</f>
        <v>0</v>
      </c>
      <c r="M28" s="48"/>
    </row>
    <row r="29" spans="1:13" ht="27.75" customHeight="1">
      <c r="A29" s="91"/>
      <c r="B29" s="49" t="s">
        <v>254</v>
      </c>
      <c r="C29" s="27"/>
      <c r="D29" s="49"/>
      <c r="E29" s="15" t="s">
        <v>4</v>
      </c>
      <c r="F29" s="15">
        <v>1</v>
      </c>
      <c r="G29" s="15" t="s">
        <v>255</v>
      </c>
      <c r="H29" s="40">
        <v>120</v>
      </c>
      <c r="I29" s="17">
        <f>F29*H29</f>
        <v>120</v>
      </c>
      <c r="J29" s="9" t="s">
        <v>10</v>
      </c>
      <c r="K29" s="11">
        <v>0</v>
      </c>
      <c r="L29" s="12">
        <f>K29*F29</f>
        <v>0</v>
      </c>
      <c r="M29" s="48"/>
    </row>
    <row r="30" spans="1:13" ht="25.5" customHeight="1">
      <c r="A30" s="29"/>
      <c r="B30" s="93" t="s">
        <v>16</v>
      </c>
      <c r="C30" s="93"/>
      <c r="D30" s="93"/>
      <c r="E30" s="93"/>
      <c r="F30" s="93"/>
      <c r="G30" s="93"/>
      <c r="H30" s="93"/>
      <c r="I30" s="30">
        <f>SUM(I26:I29)</f>
        <v>104.7</v>
      </c>
      <c r="J30" s="49"/>
      <c r="K30" s="45" t="s">
        <v>8</v>
      </c>
      <c r="L30" s="31">
        <f>SUM(L26:L29)</f>
        <v>0</v>
      </c>
      <c r="M30" s="28"/>
    </row>
    <row r="31" spans="1:13" ht="25.5" customHeight="1">
      <c r="A31" s="108" t="s">
        <v>214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</row>
    <row r="32" spans="1:13" ht="25.5" customHeight="1">
      <c r="A32" s="48" t="s">
        <v>0</v>
      </c>
      <c r="B32" s="48" t="s">
        <v>1</v>
      </c>
      <c r="C32" s="48" t="s">
        <v>135</v>
      </c>
      <c r="D32" s="48" t="s">
        <v>136</v>
      </c>
      <c r="E32" s="48" t="s">
        <v>2</v>
      </c>
      <c r="F32" s="48" t="s">
        <v>3</v>
      </c>
      <c r="G32" s="93" t="s">
        <v>14</v>
      </c>
      <c r="H32" s="93"/>
      <c r="I32" s="48" t="s">
        <v>11</v>
      </c>
      <c r="J32" s="48" t="s">
        <v>12</v>
      </c>
      <c r="K32" s="48" t="s">
        <v>9</v>
      </c>
      <c r="L32" s="48" t="s">
        <v>13</v>
      </c>
      <c r="M32" s="48" t="s">
        <v>15</v>
      </c>
    </row>
    <row r="33" spans="1:13" ht="45">
      <c r="A33" s="89" t="s">
        <v>38</v>
      </c>
      <c r="B33" s="36" t="s">
        <v>219</v>
      </c>
      <c r="C33" s="36"/>
      <c r="D33" s="36"/>
      <c r="E33" s="13" t="s">
        <v>4</v>
      </c>
      <c r="F33" s="15">
        <v>1</v>
      </c>
      <c r="G33" s="15" t="s">
        <v>5</v>
      </c>
      <c r="H33" s="40">
        <v>0</v>
      </c>
      <c r="I33" s="17">
        <f>F33*H33</f>
        <v>0</v>
      </c>
      <c r="J33" s="9" t="s">
        <v>10</v>
      </c>
      <c r="K33" s="11">
        <v>0</v>
      </c>
      <c r="L33" s="12">
        <f>K33*F33</f>
        <v>0</v>
      </c>
      <c r="M33" s="49"/>
    </row>
    <row r="34" spans="1:13" ht="45">
      <c r="A34" s="90"/>
      <c r="B34" s="36" t="s">
        <v>216</v>
      </c>
      <c r="C34" s="36"/>
      <c r="D34" s="36"/>
      <c r="E34" s="13" t="s">
        <v>19</v>
      </c>
      <c r="F34" s="18">
        <v>1.09</v>
      </c>
      <c r="G34" s="15" t="s">
        <v>25</v>
      </c>
      <c r="H34" s="40">
        <v>0</v>
      </c>
      <c r="I34" s="17">
        <f>F34*H34</f>
        <v>0</v>
      </c>
      <c r="J34" s="9" t="s">
        <v>10</v>
      </c>
      <c r="K34" s="11">
        <v>0</v>
      </c>
      <c r="L34" s="12">
        <f>K34*F34</f>
        <v>0</v>
      </c>
      <c r="M34" s="48"/>
    </row>
    <row r="35" spans="1:13" ht="32.25" customHeight="1">
      <c r="A35" s="90"/>
      <c r="B35" s="36" t="s">
        <v>24</v>
      </c>
      <c r="C35" s="37" t="s">
        <v>137</v>
      </c>
      <c r="D35" s="37" t="s">
        <v>137</v>
      </c>
      <c r="E35" s="13" t="s">
        <v>19</v>
      </c>
      <c r="F35" s="18">
        <f>F34</f>
        <v>1.09</v>
      </c>
      <c r="G35" s="15" t="s">
        <v>26</v>
      </c>
      <c r="H35" s="40">
        <f>+-100+(-150*2/100)</f>
        <v>-103</v>
      </c>
      <c r="I35" s="17">
        <f>F35*H35</f>
        <v>-112.27000000000001</v>
      </c>
      <c r="J35" s="9" t="s">
        <v>10</v>
      </c>
      <c r="K35" s="11">
        <v>0</v>
      </c>
      <c r="L35" s="12">
        <f>K35*F35</f>
        <v>0</v>
      </c>
      <c r="M35" s="48"/>
    </row>
    <row r="36" spans="1:13" ht="25.5" customHeight="1">
      <c r="A36" s="91"/>
      <c r="B36" s="49" t="s">
        <v>254</v>
      </c>
      <c r="C36" s="27"/>
      <c r="D36" s="49"/>
      <c r="E36" s="15" t="s">
        <v>4</v>
      </c>
      <c r="F36" s="15">
        <v>1</v>
      </c>
      <c r="G36" s="15" t="s">
        <v>255</v>
      </c>
      <c r="H36" s="40">
        <v>120</v>
      </c>
      <c r="I36" s="17">
        <f>F36*H36</f>
        <v>120</v>
      </c>
      <c r="J36" s="9" t="s">
        <v>10</v>
      </c>
      <c r="K36" s="11">
        <v>0</v>
      </c>
      <c r="L36" s="12">
        <f>K36*F36</f>
        <v>0</v>
      </c>
      <c r="M36" s="48"/>
    </row>
    <row r="37" spans="1:13" ht="25.5" customHeight="1">
      <c r="A37" s="29"/>
      <c r="B37" s="93" t="s">
        <v>16</v>
      </c>
      <c r="C37" s="93"/>
      <c r="D37" s="93"/>
      <c r="E37" s="93"/>
      <c r="F37" s="93"/>
      <c r="G37" s="93"/>
      <c r="H37" s="93"/>
      <c r="I37" s="30">
        <f>SUM(I33:I36)</f>
        <v>7.72999999999999</v>
      </c>
      <c r="J37" s="49"/>
      <c r="K37" s="45" t="s">
        <v>8</v>
      </c>
      <c r="L37" s="31">
        <f>SUM(L33:L36)</f>
        <v>0</v>
      </c>
      <c r="M37" s="28"/>
    </row>
    <row r="38" spans="1:13" s="2" customFormat="1" ht="20.25">
      <c r="A38" s="108" t="s">
        <v>214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</row>
    <row r="39" spans="1:13" s="3" customFormat="1" ht="25.5" customHeight="1">
      <c r="A39" s="48" t="s">
        <v>0</v>
      </c>
      <c r="B39" s="48" t="s">
        <v>1</v>
      </c>
      <c r="C39" s="48" t="s">
        <v>135</v>
      </c>
      <c r="D39" s="48" t="s">
        <v>136</v>
      </c>
      <c r="E39" s="48" t="s">
        <v>2</v>
      </c>
      <c r="F39" s="48" t="s">
        <v>3</v>
      </c>
      <c r="G39" s="93" t="s">
        <v>14</v>
      </c>
      <c r="H39" s="93"/>
      <c r="I39" s="48" t="s">
        <v>11</v>
      </c>
      <c r="J39" s="48" t="s">
        <v>12</v>
      </c>
      <c r="K39" s="48" t="s">
        <v>9</v>
      </c>
      <c r="L39" s="48" t="s">
        <v>13</v>
      </c>
      <c r="M39" s="48" t="s">
        <v>15</v>
      </c>
    </row>
    <row r="40" spans="1:13" s="4" customFormat="1" ht="33.75" customHeight="1">
      <c r="A40" s="89" t="s">
        <v>221</v>
      </c>
      <c r="B40" s="36" t="s">
        <v>223</v>
      </c>
      <c r="C40" s="36"/>
      <c r="D40" s="36"/>
      <c r="E40" s="14" t="s">
        <v>4</v>
      </c>
      <c r="F40" s="15">
        <v>1</v>
      </c>
      <c r="G40" s="15" t="s">
        <v>5</v>
      </c>
      <c r="H40" s="40">
        <v>0</v>
      </c>
      <c r="I40" s="17">
        <f>F40*H40</f>
        <v>0</v>
      </c>
      <c r="J40" s="9" t="s">
        <v>10</v>
      </c>
      <c r="K40" s="11">
        <v>0</v>
      </c>
      <c r="L40" s="12">
        <f>K40*F40</f>
        <v>0</v>
      </c>
      <c r="M40" s="49"/>
    </row>
    <row r="41" spans="1:13" ht="45">
      <c r="A41" s="90"/>
      <c r="B41" s="36" t="s">
        <v>216</v>
      </c>
      <c r="C41" s="36"/>
      <c r="D41" s="36"/>
      <c r="E41" s="13" t="s">
        <v>19</v>
      </c>
      <c r="F41" s="18">
        <v>4.83</v>
      </c>
      <c r="G41" s="15" t="s">
        <v>25</v>
      </c>
      <c r="H41" s="40">
        <f>150+150*2/100</f>
        <v>153</v>
      </c>
      <c r="I41" s="17">
        <f>F41*H41</f>
        <v>738.99</v>
      </c>
      <c r="J41" s="9" t="s">
        <v>10</v>
      </c>
      <c r="K41" s="11">
        <v>0</v>
      </c>
      <c r="L41" s="12">
        <f>K41*F41</f>
        <v>0</v>
      </c>
      <c r="M41" s="28"/>
    </row>
    <row r="42" spans="1:13" ht="33.75">
      <c r="A42" s="90"/>
      <c r="B42" s="36" t="s">
        <v>23</v>
      </c>
      <c r="C42" s="36"/>
      <c r="D42" s="37" t="s">
        <v>137</v>
      </c>
      <c r="E42" s="13" t="s">
        <v>19</v>
      </c>
      <c r="F42" s="18">
        <f>F41</f>
        <v>4.83</v>
      </c>
      <c r="G42" s="15" t="s">
        <v>26</v>
      </c>
      <c r="H42" s="40">
        <f>420+420*2/100</f>
        <v>428.4</v>
      </c>
      <c r="I42" s="17">
        <f>F42*H42</f>
        <v>2069.172</v>
      </c>
      <c r="J42" s="9" t="s">
        <v>10</v>
      </c>
      <c r="K42" s="11">
        <v>0</v>
      </c>
      <c r="L42" s="12">
        <f>K42*F42</f>
        <v>0</v>
      </c>
      <c r="M42" s="28"/>
    </row>
    <row r="43" spans="1:13" ht="28.5" customHeight="1">
      <c r="A43" s="91"/>
      <c r="B43" s="49" t="s">
        <v>254</v>
      </c>
      <c r="C43" s="27"/>
      <c r="D43" s="49"/>
      <c r="E43" s="15" t="s">
        <v>4</v>
      </c>
      <c r="F43" s="15">
        <v>1</v>
      </c>
      <c r="G43" s="15" t="s">
        <v>255</v>
      </c>
      <c r="H43" s="40">
        <v>120</v>
      </c>
      <c r="I43" s="17">
        <f>F43*H43</f>
        <v>120</v>
      </c>
      <c r="J43" s="9" t="s">
        <v>10</v>
      </c>
      <c r="K43" s="11">
        <v>0</v>
      </c>
      <c r="L43" s="12">
        <f>K43*F43</f>
        <v>0</v>
      </c>
      <c r="M43" s="28"/>
    </row>
    <row r="44" spans="1:13" ht="25.5" customHeight="1">
      <c r="A44" s="29"/>
      <c r="B44" s="93" t="s">
        <v>16</v>
      </c>
      <c r="C44" s="93"/>
      <c r="D44" s="93"/>
      <c r="E44" s="93"/>
      <c r="F44" s="93"/>
      <c r="G44" s="93"/>
      <c r="H44" s="93"/>
      <c r="I44" s="30">
        <f>SUM(I40:I43)</f>
        <v>2928.1620000000003</v>
      </c>
      <c r="J44" s="49"/>
      <c r="K44" s="45" t="s">
        <v>8</v>
      </c>
      <c r="L44" s="32">
        <f>SUM(L40:L43)</f>
        <v>0</v>
      </c>
      <c r="M44" s="28"/>
    </row>
    <row r="45" spans="1:13" s="2" customFormat="1" ht="20.25">
      <c r="A45" s="108" t="s">
        <v>214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</row>
    <row r="46" spans="1:13" s="2" customFormat="1" ht="25.5" customHeight="1">
      <c r="A46" s="48" t="s">
        <v>0</v>
      </c>
      <c r="B46" s="48" t="s">
        <v>1</v>
      </c>
      <c r="C46" s="48" t="s">
        <v>135</v>
      </c>
      <c r="D46" s="48" t="s">
        <v>136</v>
      </c>
      <c r="E46" s="48" t="s">
        <v>2</v>
      </c>
      <c r="F46" s="48" t="s">
        <v>3</v>
      </c>
      <c r="G46" s="93" t="s">
        <v>14</v>
      </c>
      <c r="H46" s="93"/>
      <c r="I46" s="48" t="s">
        <v>11</v>
      </c>
      <c r="J46" s="48" t="s">
        <v>12</v>
      </c>
      <c r="K46" s="48" t="s">
        <v>9</v>
      </c>
      <c r="L46" s="48" t="s">
        <v>13</v>
      </c>
      <c r="M46" s="48" t="s">
        <v>15</v>
      </c>
    </row>
    <row r="47" spans="1:13" ht="33.75">
      <c r="A47" s="89" t="s">
        <v>185</v>
      </c>
      <c r="B47" s="36" t="s">
        <v>215</v>
      </c>
      <c r="C47" s="36"/>
      <c r="D47" s="36"/>
      <c r="E47" s="16" t="s">
        <v>4</v>
      </c>
      <c r="F47" s="15">
        <v>1</v>
      </c>
      <c r="G47" s="15" t="s">
        <v>5</v>
      </c>
      <c r="H47" s="40">
        <v>0</v>
      </c>
      <c r="I47" s="17">
        <f>F47*H47</f>
        <v>0</v>
      </c>
      <c r="J47" s="9" t="s">
        <v>10</v>
      </c>
      <c r="K47" s="11">
        <v>0</v>
      </c>
      <c r="L47" s="12">
        <f>K47*F47</f>
        <v>0</v>
      </c>
      <c r="M47" s="49"/>
    </row>
    <row r="48" spans="1:13" ht="45">
      <c r="A48" s="90"/>
      <c r="B48" s="36" t="s">
        <v>216</v>
      </c>
      <c r="C48" s="36"/>
      <c r="D48" s="36"/>
      <c r="E48" s="13" t="s">
        <v>19</v>
      </c>
      <c r="F48" s="18">
        <v>0.57</v>
      </c>
      <c r="G48" s="15" t="s">
        <v>25</v>
      </c>
      <c r="H48" s="40">
        <f>150+150*2/100</f>
        <v>153</v>
      </c>
      <c r="I48" s="17">
        <f>F48*H48</f>
        <v>87.21</v>
      </c>
      <c r="J48" s="9" t="s">
        <v>10</v>
      </c>
      <c r="K48" s="11">
        <v>0</v>
      </c>
      <c r="L48" s="12">
        <f>K48*F48</f>
        <v>0</v>
      </c>
      <c r="M48" s="29"/>
    </row>
    <row r="49" spans="1:13" ht="33.75">
      <c r="A49" s="90"/>
      <c r="B49" s="36" t="s">
        <v>23</v>
      </c>
      <c r="C49" s="36"/>
      <c r="D49" s="37" t="s">
        <v>137</v>
      </c>
      <c r="E49" s="13" t="s">
        <v>19</v>
      </c>
      <c r="F49" s="18">
        <f>F48</f>
        <v>0.57</v>
      </c>
      <c r="G49" s="15" t="s">
        <v>26</v>
      </c>
      <c r="H49" s="40">
        <f>440+440*2/100</f>
        <v>448.8</v>
      </c>
      <c r="I49" s="17">
        <f>F49*H49</f>
        <v>255.81599999999997</v>
      </c>
      <c r="J49" s="9" t="s">
        <v>10</v>
      </c>
      <c r="K49" s="11">
        <v>0</v>
      </c>
      <c r="L49" s="12">
        <f>K49*F49</f>
        <v>0</v>
      </c>
      <c r="M49" s="29"/>
    </row>
    <row r="50" spans="1:13" ht="25.5" customHeight="1">
      <c r="A50" s="91"/>
      <c r="B50" s="49" t="s">
        <v>254</v>
      </c>
      <c r="C50" s="27"/>
      <c r="D50" s="49"/>
      <c r="E50" s="15" t="s">
        <v>4</v>
      </c>
      <c r="F50" s="15">
        <v>1</v>
      </c>
      <c r="G50" s="15" t="s">
        <v>255</v>
      </c>
      <c r="H50" s="40">
        <v>120</v>
      </c>
      <c r="I50" s="17">
        <f>F50*H50</f>
        <v>120</v>
      </c>
      <c r="J50" s="9" t="s">
        <v>10</v>
      </c>
      <c r="K50" s="11">
        <v>0</v>
      </c>
      <c r="L50" s="12">
        <f>K50*F50</f>
        <v>0</v>
      </c>
      <c r="M50" s="29"/>
    </row>
    <row r="51" spans="1:13" ht="25.5" customHeight="1">
      <c r="A51" s="29"/>
      <c r="B51" s="93" t="s">
        <v>16</v>
      </c>
      <c r="C51" s="93"/>
      <c r="D51" s="93"/>
      <c r="E51" s="93"/>
      <c r="F51" s="93"/>
      <c r="G51" s="93"/>
      <c r="H51" s="93"/>
      <c r="I51" s="30">
        <f>SUM(I47:I50)</f>
        <v>463.02599999999995</v>
      </c>
      <c r="J51" s="49"/>
      <c r="K51" s="45" t="s">
        <v>8</v>
      </c>
      <c r="L51" s="31">
        <f>SUM(L47:L50)</f>
        <v>0</v>
      </c>
      <c r="M51" s="29"/>
    </row>
    <row r="52" spans="1:13" s="2" customFormat="1" ht="20.25">
      <c r="A52" s="108" t="s">
        <v>214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</row>
    <row r="53" spans="1:13" ht="25.5">
      <c r="A53" s="48" t="s">
        <v>0</v>
      </c>
      <c r="B53" s="48" t="s">
        <v>1</v>
      </c>
      <c r="C53" s="48" t="s">
        <v>135</v>
      </c>
      <c r="D53" s="48" t="s">
        <v>136</v>
      </c>
      <c r="E53" s="48" t="s">
        <v>2</v>
      </c>
      <c r="F53" s="48" t="s">
        <v>3</v>
      </c>
      <c r="G53" s="93" t="s">
        <v>14</v>
      </c>
      <c r="H53" s="93"/>
      <c r="I53" s="48" t="s">
        <v>11</v>
      </c>
      <c r="J53" s="48" t="s">
        <v>12</v>
      </c>
      <c r="K53" s="48" t="s">
        <v>9</v>
      </c>
      <c r="L53" s="48" t="s">
        <v>13</v>
      </c>
      <c r="M53" s="48" t="s">
        <v>15</v>
      </c>
    </row>
    <row r="54" spans="1:13" ht="33.75">
      <c r="A54" s="89" t="s">
        <v>161</v>
      </c>
      <c r="B54" s="36" t="s">
        <v>215</v>
      </c>
      <c r="C54" s="36"/>
      <c r="D54" s="36"/>
      <c r="E54" s="13" t="s">
        <v>4</v>
      </c>
      <c r="F54" s="15">
        <v>2</v>
      </c>
      <c r="G54" s="15" t="s">
        <v>5</v>
      </c>
      <c r="H54" s="40">
        <v>0</v>
      </c>
      <c r="I54" s="17">
        <f>F54*H54</f>
        <v>0</v>
      </c>
      <c r="J54" s="9" t="s">
        <v>10</v>
      </c>
      <c r="K54" s="11">
        <v>0</v>
      </c>
      <c r="L54" s="12">
        <f>K54*F54</f>
        <v>0</v>
      </c>
      <c r="M54" s="28"/>
    </row>
    <row r="55" spans="1:13" ht="45">
      <c r="A55" s="90"/>
      <c r="B55" s="36" t="s">
        <v>216</v>
      </c>
      <c r="C55" s="36"/>
      <c r="D55" s="36"/>
      <c r="E55" s="13" t="s">
        <v>19</v>
      </c>
      <c r="F55" s="18">
        <v>0.43</v>
      </c>
      <c r="G55" s="15" t="s">
        <v>25</v>
      </c>
      <c r="H55" s="40">
        <v>0</v>
      </c>
      <c r="I55" s="17">
        <f>F55*H55</f>
        <v>0</v>
      </c>
      <c r="J55" s="9" t="s">
        <v>10</v>
      </c>
      <c r="K55" s="11">
        <v>0</v>
      </c>
      <c r="L55" s="12">
        <f>K55*F55</f>
        <v>0</v>
      </c>
      <c r="M55" s="48"/>
    </row>
    <row r="56" spans="1:13" ht="33.75">
      <c r="A56" s="90"/>
      <c r="B56" s="36" t="s">
        <v>23</v>
      </c>
      <c r="C56" s="37" t="s">
        <v>137</v>
      </c>
      <c r="D56" s="37"/>
      <c r="E56" s="13" t="s">
        <v>19</v>
      </c>
      <c r="F56" s="18">
        <f>F55</f>
        <v>0.43</v>
      </c>
      <c r="G56" s="15" t="s">
        <v>26</v>
      </c>
      <c r="H56" s="40">
        <v>0</v>
      </c>
      <c r="I56" s="17">
        <f>F56*H56</f>
        <v>0</v>
      </c>
      <c r="J56" s="9" t="s">
        <v>10</v>
      </c>
      <c r="K56" s="11">
        <v>0</v>
      </c>
      <c r="L56" s="12">
        <f>K56*F56</f>
        <v>0</v>
      </c>
      <c r="M56" s="48"/>
    </row>
    <row r="57" spans="1:13" ht="24.75" customHeight="1">
      <c r="A57" s="91"/>
      <c r="B57" s="49" t="s">
        <v>254</v>
      </c>
      <c r="C57" s="27"/>
      <c r="D57" s="49"/>
      <c r="E57" s="15" t="s">
        <v>4</v>
      </c>
      <c r="F57" s="15">
        <v>1</v>
      </c>
      <c r="G57" s="15" t="s">
        <v>255</v>
      </c>
      <c r="H57" s="40">
        <v>120</v>
      </c>
      <c r="I57" s="17">
        <f>F57*H57</f>
        <v>120</v>
      </c>
      <c r="J57" s="9" t="s">
        <v>10</v>
      </c>
      <c r="K57" s="11">
        <v>0</v>
      </c>
      <c r="L57" s="12">
        <f>K57*F57</f>
        <v>0</v>
      </c>
      <c r="M57" s="48"/>
    </row>
    <row r="58" spans="1:13" ht="25.5" customHeight="1">
      <c r="A58" s="29"/>
      <c r="B58" s="93" t="s">
        <v>16</v>
      </c>
      <c r="C58" s="93"/>
      <c r="D58" s="93"/>
      <c r="E58" s="93"/>
      <c r="F58" s="93"/>
      <c r="G58" s="93"/>
      <c r="H58" s="93"/>
      <c r="I58" s="30">
        <f>SUM(I54:I57)</f>
        <v>120</v>
      </c>
      <c r="J58" s="49"/>
      <c r="K58" s="45" t="s">
        <v>8</v>
      </c>
      <c r="L58" s="31">
        <f>SUM(L54:L57)</f>
        <v>0</v>
      </c>
      <c r="M58" s="28"/>
    </row>
  </sheetData>
  <sheetProtection password="DE9F" sheet="1" objects="1" scenarios="1"/>
  <mergeCells count="34">
    <mergeCell ref="B58:H58"/>
    <mergeCell ref="B44:H44"/>
    <mergeCell ref="A45:M45"/>
    <mergeCell ref="G46:H46"/>
    <mergeCell ref="B51:H51"/>
    <mergeCell ref="A47:A50"/>
    <mergeCell ref="A54:A57"/>
    <mergeCell ref="A19:A22"/>
    <mergeCell ref="A26:A29"/>
    <mergeCell ref="A33:A36"/>
    <mergeCell ref="A52:M52"/>
    <mergeCell ref="G53:H53"/>
    <mergeCell ref="A40:A43"/>
    <mergeCell ref="G39:H39"/>
    <mergeCell ref="B23:H23"/>
    <mergeCell ref="A24:M24"/>
    <mergeCell ref="G25:H25"/>
    <mergeCell ref="B30:H30"/>
    <mergeCell ref="A31:M31"/>
    <mergeCell ref="G32:H32"/>
    <mergeCell ref="B37:H37"/>
    <mergeCell ref="A38:M38"/>
    <mergeCell ref="G18:H18"/>
    <mergeCell ref="A1:M1"/>
    <mergeCell ref="A2:M2"/>
    <mergeCell ref="A3:M3"/>
    <mergeCell ref="G4:H4"/>
    <mergeCell ref="B9:H9"/>
    <mergeCell ref="A10:M10"/>
    <mergeCell ref="G11:H11"/>
    <mergeCell ref="B16:H16"/>
    <mergeCell ref="A17:M17"/>
    <mergeCell ref="A5:A8"/>
    <mergeCell ref="A12:A15"/>
  </mergeCells>
  <printOptions horizontalCentered="1"/>
  <pageMargins left="0.1968503937007874" right="0.1968503937007874" top="0.984251968503937" bottom="0" header="0.5118110236220472" footer="0.5118110236220472"/>
  <pageSetup fitToHeight="3" fitToWidth="1" horizontalDpi="600" verticalDpi="600" orientation="portrait" paperSize="9" scale="61" r:id="rId1"/>
  <headerFooter alignWithMargins="0">
    <oddHeader>&amp;LLOTTO 1 RUP DAIRAGO&amp;RTABELLA 9.0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4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15.140625" style="1" customWidth="1"/>
    <col min="2" max="2" width="28.140625" style="1" customWidth="1"/>
    <col min="3" max="3" width="4.140625" style="1" customWidth="1"/>
    <col min="4" max="4" width="4.28125" style="1" customWidth="1"/>
    <col min="5" max="5" width="7.7109375" style="1" bestFit="1" customWidth="1"/>
    <col min="6" max="6" width="9.28125" style="1" bestFit="1" customWidth="1"/>
    <col min="7" max="7" width="10.7109375" style="1" bestFit="1" customWidth="1"/>
    <col min="8" max="8" width="13.7109375" style="1" bestFit="1" customWidth="1"/>
    <col min="9" max="9" width="12.57421875" style="1" bestFit="1" customWidth="1"/>
    <col min="10" max="10" width="17.57421875" style="1" bestFit="1" customWidth="1"/>
    <col min="11" max="11" width="15.7109375" style="6" bestFit="1" customWidth="1"/>
    <col min="12" max="12" width="14.00390625" style="7" bestFit="1" customWidth="1"/>
    <col min="13" max="13" width="14.7109375" style="1" bestFit="1" customWidth="1"/>
    <col min="14" max="16384" width="9.140625" style="1" customWidth="1"/>
  </cols>
  <sheetData>
    <row r="1" spans="1:13" ht="18">
      <c r="A1" s="112" t="s">
        <v>236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s="5" customFormat="1" ht="20.25">
      <c r="A2" s="95" t="s">
        <v>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s="2" customFormat="1" ht="20.25">
      <c r="A3" s="108" t="s">
        <v>237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s="5" customFormat="1" ht="25.5">
      <c r="A4" s="50" t="s">
        <v>0</v>
      </c>
      <c r="B4" s="50" t="s">
        <v>1</v>
      </c>
      <c r="C4" s="50" t="s">
        <v>135</v>
      </c>
      <c r="D4" s="50" t="s">
        <v>136</v>
      </c>
      <c r="E4" s="50" t="s">
        <v>2</v>
      </c>
      <c r="F4" s="50" t="s">
        <v>3</v>
      </c>
      <c r="G4" s="93" t="s">
        <v>14</v>
      </c>
      <c r="H4" s="93"/>
      <c r="I4" s="50" t="s">
        <v>11</v>
      </c>
      <c r="J4" s="50" t="s">
        <v>12</v>
      </c>
      <c r="K4" s="50" t="s">
        <v>9</v>
      </c>
      <c r="L4" s="50" t="s">
        <v>13</v>
      </c>
      <c r="M4" s="50" t="s">
        <v>15</v>
      </c>
    </row>
    <row r="5" spans="1:13" s="5" customFormat="1" ht="28.5" customHeight="1">
      <c r="A5" s="89" t="s">
        <v>145</v>
      </c>
      <c r="B5" s="36" t="s">
        <v>239</v>
      </c>
      <c r="C5" s="36"/>
      <c r="D5" s="36"/>
      <c r="E5" s="13" t="s">
        <v>4</v>
      </c>
      <c r="F5" s="15">
        <v>0</v>
      </c>
      <c r="G5" s="15" t="s">
        <v>5</v>
      </c>
      <c r="H5" s="40">
        <v>0</v>
      </c>
      <c r="I5" s="17">
        <f>F5*H5</f>
        <v>0</v>
      </c>
      <c r="J5" s="9" t="s">
        <v>10</v>
      </c>
      <c r="K5" s="11">
        <v>0</v>
      </c>
      <c r="L5" s="12">
        <f>K5*F5</f>
        <v>0</v>
      </c>
      <c r="M5" s="51"/>
    </row>
    <row r="6" spans="1:13" s="5" customFormat="1" ht="45">
      <c r="A6" s="90"/>
      <c r="B6" s="36" t="s">
        <v>240</v>
      </c>
      <c r="C6" s="36"/>
      <c r="D6" s="36"/>
      <c r="E6" s="13" t="s">
        <v>19</v>
      </c>
      <c r="F6" s="18">
        <v>0.5</v>
      </c>
      <c r="G6" s="15" t="s">
        <v>25</v>
      </c>
      <c r="H6" s="40">
        <f>200+200*2/100</f>
        <v>204</v>
      </c>
      <c r="I6" s="17">
        <f>F6*H6</f>
        <v>102</v>
      </c>
      <c r="J6" s="9" t="s">
        <v>10</v>
      </c>
      <c r="K6" s="11">
        <v>0</v>
      </c>
      <c r="L6" s="12">
        <f>K6*F6</f>
        <v>0</v>
      </c>
      <c r="M6" s="50"/>
    </row>
    <row r="7" spans="1:13" s="5" customFormat="1" ht="33.75">
      <c r="A7" s="90"/>
      <c r="B7" s="36" t="s">
        <v>24</v>
      </c>
      <c r="C7" s="37"/>
      <c r="D7" s="36"/>
      <c r="E7" s="13" t="s">
        <v>19</v>
      </c>
      <c r="F7" s="18">
        <f>F6</f>
        <v>0.5</v>
      </c>
      <c r="G7" s="15" t="s">
        <v>26</v>
      </c>
      <c r="H7" s="40">
        <f>350+350*2/100</f>
        <v>357</v>
      </c>
      <c r="I7" s="17">
        <f>F7*H7</f>
        <v>178.5</v>
      </c>
      <c r="J7" s="9" t="s">
        <v>10</v>
      </c>
      <c r="K7" s="11">
        <v>0</v>
      </c>
      <c r="L7" s="12">
        <f>K7*F7</f>
        <v>0</v>
      </c>
      <c r="M7" s="50"/>
    </row>
    <row r="8" spans="1:13" s="5" customFormat="1" ht="25.5" customHeight="1">
      <c r="A8" s="91"/>
      <c r="B8" s="51" t="s">
        <v>254</v>
      </c>
      <c r="C8" s="27"/>
      <c r="D8" s="51"/>
      <c r="E8" s="15" t="s">
        <v>4</v>
      </c>
      <c r="F8" s="15">
        <v>1</v>
      </c>
      <c r="G8" s="15" t="s">
        <v>255</v>
      </c>
      <c r="H8" s="40">
        <v>120</v>
      </c>
      <c r="I8" s="17">
        <f>F8*H8</f>
        <v>120</v>
      </c>
      <c r="J8" s="9" t="s">
        <v>10</v>
      </c>
      <c r="K8" s="11">
        <v>0</v>
      </c>
      <c r="L8" s="12">
        <f>K8*F8</f>
        <v>0</v>
      </c>
      <c r="M8" s="50"/>
    </row>
    <row r="9" spans="1:13" ht="25.5" customHeight="1">
      <c r="A9" s="29"/>
      <c r="B9" s="93" t="s">
        <v>16</v>
      </c>
      <c r="C9" s="93"/>
      <c r="D9" s="93"/>
      <c r="E9" s="93"/>
      <c r="F9" s="93"/>
      <c r="G9" s="93"/>
      <c r="H9" s="93"/>
      <c r="I9" s="30">
        <f>SUM(I5:I8)</f>
        <v>400.5</v>
      </c>
      <c r="J9" s="51"/>
      <c r="K9" s="45" t="s">
        <v>8</v>
      </c>
      <c r="L9" s="32">
        <f>SUM(L5:L8)</f>
        <v>0</v>
      </c>
      <c r="M9" s="28"/>
    </row>
    <row r="10" spans="1:13" s="2" customFormat="1" ht="20.25">
      <c r="A10" s="108" t="s">
        <v>237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</row>
    <row r="11" spans="1:13" s="5" customFormat="1" ht="25.5">
      <c r="A11" s="50" t="s">
        <v>0</v>
      </c>
      <c r="B11" s="50" t="s">
        <v>1</v>
      </c>
      <c r="C11" s="50" t="s">
        <v>135</v>
      </c>
      <c r="D11" s="50" t="s">
        <v>136</v>
      </c>
      <c r="E11" s="50" t="s">
        <v>2</v>
      </c>
      <c r="F11" s="50" t="s">
        <v>3</v>
      </c>
      <c r="G11" s="93" t="s">
        <v>14</v>
      </c>
      <c r="H11" s="93"/>
      <c r="I11" s="50" t="s">
        <v>11</v>
      </c>
      <c r="J11" s="50" t="s">
        <v>12</v>
      </c>
      <c r="K11" s="50" t="s">
        <v>9</v>
      </c>
      <c r="L11" s="50" t="s">
        <v>13</v>
      </c>
      <c r="M11" s="50" t="s">
        <v>15</v>
      </c>
    </row>
    <row r="12" spans="1:13" s="5" customFormat="1" ht="33.75">
      <c r="A12" s="89" t="s">
        <v>243</v>
      </c>
      <c r="B12" s="36" t="s">
        <v>241</v>
      </c>
      <c r="C12" s="36"/>
      <c r="D12" s="36"/>
      <c r="E12" s="13" t="s">
        <v>4</v>
      </c>
      <c r="F12" s="15">
        <v>1</v>
      </c>
      <c r="G12" s="15" t="s">
        <v>5</v>
      </c>
      <c r="H12" s="40">
        <v>0</v>
      </c>
      <c r="I12" s="17">
        <f>F12*H12</f>
        <v>0</v>
      </c>
      <c r="J12" s="9" t="s">
        <v>10</v>
      </c>
      <c r="K12" s="11">
        <v>0</v>
      </c>
      <c r="L12" s="12">
        <f>K12*F12</f>
        <v>0</v>
      </c>
      <c r="M12" s="51"/>
    </row>
    <row r="13" spans="1:13" s="5" customFormat="1" ht="45">
      <c r="A13" s="90"/>
      <c r="B13" s="36" t="s">
        <v>238</v>
      </c>
      <c r="C13" s="36"/>
      <c r="D13" s="36"/>
      <c r="E13" s="13" t="s">
        <v>19</v>
      </c>
      <c r="F13" s="18">
        <v>0.82</v>
      </c>
      <c r="G13" s="15" t="s">
        <v>25</v>
      </c>
      <c r="H13" s="40">
        <v>0</v>
      </c>
      <c r="I13" s="17">
        <f>F13*H13</f>
        <v>0</v>
      </c>
      <c r="J13" s="9" t="s">
        <v>10</v>
      </c>
      <c r="K13" s="11">
        <v>0</v>
      </c>
      <c r="L13" s="12">
        <f>K13*F13</f>
        <v>0</v>
      </c>
      <c r="M13" s="50"/>
    </row>
    <row r="14" spans="1:13" s="5" customFormat="1" ht="33.75">
      <c r="A14" s="90"/>
      <c r="B14" s="36" t="s">
        <v>24</v>
      </c>
      <c r="C14" s="37" t="s">
        <v>137</v>
      </c>
      <c r="D14" s="36"/>
      <c r="E14" s="13" t="s">
        <v>19</v>
      </c>
      <c r="F14" s="18">
        <f>F13</f>
        <v>0.82</v>
      </c>
      <c r="G14" s="15" t="s">
        <v>26</v>
      </c>
      <c r="H14" s="40">
        <v>0</v>
      </c>
      <c r="I14" s="17">
        <f>F14*H14</f>
        <v>0</v>
      </c>
      <c r="J14" s="9" t="s">
        <v>10</v>
      </c>
      <c r="K14" s="11">
        <v>0</v>
      </c>
      <c r="L14" s="12">
        <f>K14*F14</f>
        <v>0</v>
      </c>
      <c r="M14" s="50"/>
    </row>
    <row r="15" spans="1:13" s="5" customFormat="1" ht="27.75" customHeight="1">
      <c r="A15" s="91"/>
      <c r="B15" s="51" t="s">
        <v>254</v>
      </c>
      <c r="C15" s="27"/>
      <c r="D15" s="51"/>
      <c r="E15" s="15" t="s">
        <v>4</v>
      </c>
      <c r="F15" s="15">
        <v>1</v>
      </c>
      <c r="G15" s="15" t="s">
        <v>255</v>
      </c>
      <c r="H15" s="40">
        <v>120</v>
      </c>
      <c r="I15" s="17">
        <f>F15*H15</f>
        <v>120</v>
      </c>
      <c r="J15" s="9" t="s">
        <v>10</v>
      </c>
      <c r="K15" s="11">
        <v>0</v>
      </c>
      <c r="L15" s="12">
        <f>K15*F15</f>
        <v>0</v>
      </c>
      <c r="M15" s="50"/>
    </row>
    <row r="16" spans="1:13" ht="25.5" customHeight="1">
      <c r="A16" s="29"/>
      <c r="B16" s="93" t="s">
        <v>16</v>
      </c>
      <c r="C16" s="93"/>
      <c r="D16" s="93"/>
      <c r="E16" s="93"/>
      <c r="F16" s="93"/>
      <c r="G16" s="93"/>
      <c r="H16" s="93"/>
      <c r="I16" s="30">
        <f>SUM(I12:I15)</f>
        <v>120</v>
      </c>
      <c r="J16" s="51"/>
      <c r="K16" s="45" t="s">
        <v>8</v>
      </c>
      <c r="L16" s="32">
        <f>SUM(L12:L15)</f>
        <v>0</v>
      </c>
      <c r="M16" s="28"/>
    </row>
    <row r="17" spans="1:13" ht="25.5" customHeight="1">
      <c r="A17" s="108" t="s">
        <v>237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</row>
    <row r="18" spans="1:13" ht="25.5" customHeight="1">
      <c r="A18" s="50" t="s">
        <v>0</v>
      </c>
      <c r="B18" s="50" t="s">
        <v>1</v>
      </c>
      <c r="C18" s="50" t="s">
        <v>135</v>
      </c>
      <c r="D18" s="50" t="s">
        <v>136</v>
      </c>
      <c r="E18" s="50" t="s">
        <v>2</v>
      </c>
      <c r="F18" s="50" t="s">
        <v>3</v>
      </c>
      <c r="G18" s="93" t="s">
        <v>14</v>
      </c>
      <c r="H18" s="93"/>
      <c r="I18" s="50" t="s">
        <v>11</v>
      </c>
      <c r="J18" s="50" t="s">
        <v>12</v>
      </c>
      <c r="K18" s="50" t="s">
        <v>9</v>
      </c>
      <c r="L18" s="50" t="s">
        <v>13</v>
      </c>
      <c r="M18" s="50" t="s">
        <v>15</v>
      </c>
    </row>
    <row r="19" spans="1:13" ht="33.75" customHeight="1">
      <c r="A19" s="89" t="s">
        <v>244</v>
      </c>
      <c r="B19" s="36" t="s">
        <v>242</v>
      </c>
      <c r="C19" s="36"/>
      <c r="D19" s="36"/>
      <c r="E19" s="13" t="s">
        <v>4</v>
      </c>
      <c r="F19" s="15">
        <v>2</v>
      </c>
      <c r="G19" s="15" t="s">
        <v>5</v>
      </c>
      <c r="H19" s="40">
        <v>0</v>
      </c>
      <c r="I19" s="17">
        <f>F19*H19</f>
        <v>0</v>
      </c>
      <c r="J19" s="9" t="s">
        <v>10</v>
      </c>
      <c r="K19" s="11">
        <v>0</v>
      </c>
      <c r="L19" s="12">
        <f>K19*F19</f>
        <v>0</v>
      </c>
      <c r="M19" s="28"/>
    </row>
    <row r="20" spans="1:13" ht="45">
      <c r="A20" s="90"/>
      <c r="B20" s="36" t="s">
        <v>238</v>
      </c>
      <c r="C20" s="36"/>
      <c r="D20" s="36"/>
      <c r="E20" s="13" t="s">
        <v>19</v>
      </c>
      <c r="F20" s="18">
        <v>0.1</v>
      </c>
      <c r="G20" s="15" t="s">
        <v>25</v>
      </c>
      <c r="H20" s="40">
        <v>0</v>
      </c>
      <c r="I20" s="17">
        <f>F20*H20</f>
        <v>0</v>
      </c>
      <c r="J20" s="9" t="s">
        <v>10</v>
      </c>
      <c r="K20" s="11">
        <v>0</v>
      </c>
      <c r="L20" s="12">
        <f>K20*F20</f>
        <v>0</v>
      </c>
      <c r="M20" s="50"/>
    </row>
    <row r="21" spans="1:13" ht="33.75">
      <c r="A21" s="90"/>
      <c r="B21" s="36" t="s">
        <v>23</v>
      </c>
      <c r="C21" s="37" t="s">
        <v>137</v>
      </c>
      <c r="D21" s="36"/>
      <c r="E21" s="13" t="s">
        <v>19</v>
      </c>
      <c r="F21" s="18">
        <f>F20</f>
        <v>0.1</v>
      </c>
      <c r="G21" s="15" t="s">
        <v>26</v>
      </c>
      <c r="H21" s="40">
        <f>+-150+(-150*2/100)</f>
        <v>-153</v>
      </c>
      <c r="I21" s="17">
        <f>F21*H21</f>
        <v>-15.3</v>
      </c>
      <c r="J21" s="9" t="s">
        <v>10</v>
      </c>
      <c r="K21" s="11">
        <v>0</v>
      </c>
      <c r="L21" s="12">
        <f>K21*F21</f>
        <v>0</v>
      </c>
      <c r="M21" s="50"/>
    </row>
    <row r="22" spans="1:13" ht="24.75" customHeight="1">
      <c r="A22" s="91"/>
      <c r="B22" s="51" t="s">
        <v>254</v>
      </c>
      <c r="C22" s="27"/>
      <c r="D22" s="51"/>
      <c r="E22" s="15" t="s">
        <v>4</v>
      </c>
      <c r="F22" s="15">
        <v>1</v>
      </c>
      <c r="G22" s="15" t="s">
        <v>255</v>
      </c>
      <c r="H22" s="40">
        <v>120</v>
      </c>
      <c r="I22" s="17">
        <f>F22*H22</f>
        <v>120</v>
      </c>
      <c r="J22" s="9" t="s">
        <v>10</v>
      </c>
      <c r="K22" s="11">
        <v>0</v>
      </c>
      <c r="L22" s="12">
        <f>K22*F22</f>
        <v>0</v>
      </c>
      <c r="M22" s="50"/>
    </row>
    <row r="23" spans="1:13" ht="25.5" customHeight="1">
      <c r="A23" s="29"/>
      <c r="B23" s="93" t="s">
        <v>16</v>
      </c>
      <c r="C23" s="93"/>
      <c r="D23" s="93"/>
      <c r="E23" s="93"/>
      <c r="F23" s="93"/>
      <c r="G23" s="93"/>
      <c r="H23" s="93"/>
      <c r="I23" s="30">
        <f>SUM(I19:I22)</f>
        <v>104.7</v>
      </c>
      <c r="J23" s="51"/>
      <c r="K23" s="45" t="s">
        <v>8</v>
      </c>
      <c r="L23" s="31">
        <f>SUM(L19:L22)</f>
        <v>0</v>
      </c>
      <c r="M23" s="28"/>
    </row>
    <row r="24" spans="1:13" ht="25.5" customHeight="1">
      <c r="A24" s="108" t="s">
        <v>237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</row>
    <row r="25" spans="1:13" ht="25.5" customHeight="1">
      <c r="A25" s="50" t="s">
        <v>0</v>
      </c>
      <c r="B25" s="50" t="s">
        <v>1</v>
      </c>
      <c r="C25" s="50" t="s">
        <v>135</v>
      </c>
      <c r="D25" s="50" t="s">
        <v>136</v>
      </c>
      <c r="E25" s="50" t="s">
        <v>2</v>
      </c>
      <c r="F25" s="50" t="s">
        <v>3</v>
      </c>
      <c r="G25" s="93" t="s">
        <v>14</v>
      </c>
      <c r="H25" s="93"/>
      <c r="I25" s="50" t="s">
        <v>11</v>
      </c>
      <c r="J25" s="50" t="s">
        <v>12</v>
      </c>
      <c r="K25" s="50" t="s">
        <v>9</v>
      </c>
      <c r="L25" s="50" t="s">
        <v>13</v>
      </c>
      <c r="M25" s="50" t="s">
        <v>15</v>
      </c>
    </row>
    <row r="26" spans="1:13" ht="33.75" customHeight="1">
      <c r="A26" s="89" t="s">
        <v>38</v>
      </c>
      <c r="B26" s="36" t="s">
        <v>241</v>
      </c>
      <c r="C26" s="36"/>
      <c r="D26" s="36"/>
      <c r="E26" s="13" t="s">
        <v>4</v>
      </c>
      <c r="F26" s="15">
        <v>1</v>
      </c>
      <c r="G26" s="15" t="s">
        <v>5</v>
      </c>
      <c r="H26" s="40">
        <v>0</v>
      </c>
      <c r="I26" s="17">
        <f>F26*H26</f>
        <v>0</v>
      </c>
      <c r="J26" s="9" t="s">
        <v>10</v>
      </c>
      <c r="K26" s="11">
        <v>0</v>
      </c>
      <c r="L26" s="12">
        <f>K26*F26</f>
        <v>0</v>
      </c>
      <c r="M26" s="51"/>
    </row>
    <row r="27" spans="1:13" ht="45">
      <c r="A27" s="90"/>
      <c r="B27" s="36" t="s">
        <v>238</v>
      </c>
      <c r="C27" s="36"/>
      <c r="D27" s="36"/>
      <c r="E27" s="13" t="s">
        <v>19</v>
      </c>
      <c r="F27" s="18">
        <v>0.72</v>
      </c>
      <c r="G27" s="15" t="s">
        <v>25</v>
      </c>
      <c r="H27" s="40">
        <v>0</v>
      </c>
      <c r="I27" s="17">
        <f>F27*H27</f>
        <v>0</v>
      </c>
      <c r="J27" s="9" t="s">
        <v>10</v>
      </c>
      <c r="K27" s="11">
        <v>0</v>
      </c>
      <c r="L27" s="12">
        <f>K27*F27</f>
        <v>0</v>
      </c>
      <c r="M27" s="50"/>
    </row>
    <row r="28" spans="1:13" ht="30" customHeight="1">
      <c r="A28" s="90"/>
      <c r="B28" s="36" t="s">
        <v>24</v>
      </c>
      <c r="C28" s="37" t="s">
        <v>137</v>
      </c>
      <c r="D28" s="37"/>
      <c r="E28" s="13" t="s">
        <v>19</v>
      </c>
      <c r="F28" s="18">
        <f>F27</f>
        <v>0.72</v>
      </c>
      <c r="G28" s="15" t="s">
        <v>26</v>
      </c>
      <c r="H28" s="40">
        <f>+-100+(-100*2/100)</f>
        <v>-102</v>
      </c>
      <c r="I28" s="17">
        <f>F28*H28</f>
        <v>-73.44</v>
      </c>
      <c r="J28" s="9" t="s">
        <v>10</v>
      </c>
      <c r="K28" s="11">
        <v>0</v>
      </c>
      <c r="L28" s="12">
        <f>K28*F28</f>
        <v>0</v>
      </c>
      <c r="M28" s="50"/>
    </row>
    <row r="29" spans="1:13" ht="25.5" customHeight="1">
      <c r="A29" s="91"/>
      <c r="B29" s="51" t="s">
        <v>254</v>
      </c>
      <c r="C29" s="27"/>
      <c r="D29" s="51"/>
      <c r="E29" s="15" t="s">
        <v>4</v>
      </c>
      <c r="F29" s="15">
        <v>1</v>
      </c>
      <c r="G29" s="15" t="s">
        <v>255</v>
      </c>
      <c r="H29" s="40">
        <v>120</v>
      </c>
      <c r="I29" s="17">
        <f>F29*H29</f>
        <v>120</v>
      </c>
      <c r="J29" s="9" t="s">
        <v>10</v>
      </c>
      <c r="K29" s="11">
        <v>0</v>
      </c>
      <c r="L29" s="12">
        <f>K29*F29</f>
        <v>0</v>
      </c>
      <c r="M29" s="50"/>
    </row>
    <row r="30" spans="1:13" ht="25.5" customHeight="1">
      <c r="A30" s="29"/>
      <c r="B30" s="93" t="s">
        <v>16</v>
      </c>
      <c r="C30" s="93"/>
      <c r="D30" s="93"/>
      <c r="E30" s="93"/>
      <c r="F30" s="93"/>
      <c r="G30" s="93"/>
      <c r="H30" s="93"/>
      <c r="I30" s="30">
        <f>SUM(I26:I29)</f>
        <v>46.56</v>
      </c>
      <c r="J30" s="51"/>
      <c r="K30" s="45" t="s">
        <v>8</v>
      </c>
      <c r="L30" s="31">
        <f>SUM(L26:L29)</f>
        <v>0</v>
      </c>
      <c r="M30" s="28"/>
    </row>
    <row r="31" spans="1:13" s="2" customFormat="1" ht="20.25">
      <c r="A31" s="108" t="s">
        <v>237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</row>
    <row r="32" spans="1:13" s="2" customFormat="1" ht="25.5" customHeight="1">
      <c r="A32" s="50" t="s">
        <v>0</v>
      </c>
      <c r="B32" s="50" t="s">
        <v>1</v>
      </c>
      <c r="C32" s="50" t="s">
        <v>135</v>
      </c>
      <c r="D32" s="50" t="s">
        <v>136</v>
      </c>
      <c r="E32" s="50" t="s">
        <v>2</v>
      </c>
      <c r="F32" s="50" t="s">
        <v>3</v>
      </c>
      <c r="G32" s="93" t="s">
        <v>14</v>
      </c>
      <c r="H32" s="93"/>
      <c r="I32" s="50" t="s">
        <v>11</v>
      </c>
      <c r="J32" s="50" t="s">
        <v>12</v>
      </c>
      <c r="K32" s="50" t="s">
        <v>9</v>
      </c>
      <c r="L32" s="50" t="s">
        <v>13</v>
      </c>
      <c r="M32" s="50" t="s">
        <v>15</v>
      </c>
    </row>
    <row r="33" spans="1:13" ht="33.75">
      <c r="A33" s="89" t="s">
        <v>245</v>
      </c>
      <c r="B33" s="36" t="s">
        <v>246</v>
      </c>
      <c r="C33" s="36"/>
      <c r="D33" s="36"/>
      <c r="E33" s="16" t="s">
        <v>4</v>
      </c>
      <c r="F33" s="15">
        <v>1</v>
      </c>
      <c r="G33" s="15" t="s">
        <v>5</v>
      </c>
      <c r="H33" s="40">
        <v>0</v>
      </c>
      <c r="I33" s="17">
        <f>F33*H33</f>
        <v>0</v>
      </c>
      <c r="J33" s="9" t="s">
        <v>10</v>
      </c>
      <c r="K33" s="11">
        <v>0</v>
      </c>
      <c r="L33" s="12">
        <f>K33*F33</f>
        <v>0</v>
      </c>
      <c r="M33" s="51"/>
    </row>
    <row r="34" spans="1:13" ht="45">
      <c r="A34" s="90"/>
      <c r="B34" s="36" t="s">
        <v>238</v>
      </c>
      <c r="C34" s="36"/>
      <c r="D34" s="36"/>
      <c r="E34" s="13" t="s">
        <v>19</v>
      </c>
      <c r="F34" s="18">
        <v>0.42</v>
      </c>
      <c r="G34" s="15" t="s">
        <v>25</v>
      </c>
      <c r="H34" s="40">
        <f>150+150*2/100</f>
        <v>153</v>
      </c>
      <c r="I34" s="17">
        <f>F34*H34</f>
        <v>64.25999999999999</v>
      </c>
      <c r="J34" s="9" t="s">
        <v>10</v>
      </c>
      <c r="K34" s="11">
        <v>0</v>
      </c>
      <c r="L34" s="12">
        <f>K34*F34</f>
        <v>0</v>
      </c>
      <c r="M34" s="29"/>
    </row>
    <row r="35" spans="1:13" ht="33.75">
      <c r="A35" s="90"/>
      <c r="B35" s="36" t="s">
        <v>23</v>
      </c>
      <c r="C35" s="36"/>
      <c r="D35" s="37" t="s">
        <v>137</v>
      </c>
      <c r="E35" s="13" t="s">
        <v>19</v>
      </c>
      <c r="F35" s="18">
        <f>F34</f>
        <v>0.42</v>
      </c>
      <c r="G35" s="15" t="s">
        <v>26</v>
      </c>
      <c r="H35" s="40">
        <f>440+440*2/100</f>
        <v>448.8</v>
      </c>
      <c r="I35" s="17">
        <f>F35*H35</f>
        <v>188.496</v>
      </c>
      <c r="J35" s="9" t="s">
        <v>10</v>
      </c>
      <c r="K35" s="11">
        <v>0</v>
      </c>
      <c r="L35" s="12">
        <f>K35*F35</f>
        <v>0</v>
      </c>
      <c r="M35" s="29"/>
    </row>
    <row r="36" spans="1:13" ht="22.5" customHeight="1">
      <c r="A36" s="91"/>
      <c r="B36" s="51" t="s">
        <v>254</v>
      </c>
      <c r="C36" s="27"/>
      <c r="D36" s="51"/>
      <c r="E36" s="15" t="s">
        <v>4</v>
      </c>
      <c r="F36" s="15">
        <v>1</v>
      </c>
      <c r="G36" s="15" t="s">
        <v>255</v>
      </c>
      <c r="H36" s="40">
        <v>120</v>
      </c>
      <c r="I36" s="17">
        <f>F36*H36</f>
        <v>120</v>
      </c>
      <c r="J36" s="9" t="s">
        <v>10</v>
      </c>
      <c r="K36" s="11">
        <v>0</v>
      </c>
      <c r="L36" s="12">
        <f>K36*F36</f>
        <v>0</v>
      </c>
      <c r="M36" s="29"/>
    </row>
    <row r="37" spans="1:13" ht="25.5" customHeight="1">
      <c r="A37" s="29"/>
      <c r="B37" s="93" t="s">
        <v>16</v>
      </c>
      <c r="C37" s="93"/>
      <c r="D37" s="93"/>
      <c r="E37" s="93"/>
      <c r="F37" s="93"/>
      <c r="G37" s="93"/>
      <c r="H37" s="93"/>
      <c r="I37" s="30">
        <f>SUM(I33:I36)</f>
        <v>372.756</v>
      </c>
      <c r="J37" s="51"/>
      <c r="K37" s="45" t="s">
        <v>8</v>
      </c>
      <c r="L37" s="31">
        <f>SUM(L33:L36)</f>
        <v>0</v>
      </c>
      <c r="M37" s="29"/>
    </row>
    <row r="38" spans="1:13" s="2" customFormat="1" ht="20.25">
      <c r="A38" s="108" t="s">
        <v>237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</row>
    <row r="39" spans="1:13" ht="25.5">
      <c r="A39" s="50" t="s">
        <v>0</v>
      </c>
      <c r="B39" s="50" t="s">
        <v>1</v>
      </c>
      <c r="C39" s="50" t="s">
        <v>135</v>
      </c>
      <c r="D39" s="50" t="s">
        <v>136</v>
      </c>
      <c r="E39" s="50" t="s">
        <v>2</v>
      </c>
      <c r="F39" s="50" t="s">
        <v>3</v>
      </c>
      <c r="G39" s="93" t="s">
        <v>14</v>
      </c>
      <c r="H39" s="93"/>
      <c r="I39" s="50" t="s">
        <v>11</v>
      </c>
      <c r="J39" s="50" t="s">
        <v>12</v>
      </c>
      <c r="K39" s="50" t="s">
        <v>9</v>
      </c>
      <c r="L39" s="50" t="s">
        <v>13</v>
      </c>
      <c r="M39" s="50" t="s">
        <v>15</v>
      </c>
    </row>
    <row r="40" spans="1:13" ht="33.75">
      <c r="A40" s="89" t="s">
        <v>39</v>
      </c>
      <c r="B40" s="36" t="s">
        <v>246</v>
      </c>
      <c r="C40" s="36"/>
      <c r="D40" s="36"/>
      <c r="E40" s="13" t="s">
        <v>4</v>
      </c>
      <c r="F40" s="15">
        <v>1</v>
      </c>
      <c r="G40" s="15" t="s">
        <v>5</v>
      </c>
      <c r="H40" s="40">
        <v>0</v>
      </c>
      <c r="I40" s="17">
        <f>F40*H40</f>
        <v>0</v>
      </c>
      <c r="J40" s="9" t="s">
        <v>10</v>
      </c>
      <c r="K40" s="11">
        <v>0</v>
      </c>
      <c r="L40" s="12">
        <f>K40*F40</f>
        <v>0</v>
      </c>
      <c r="M40" s="28"/>
    </row>
    <row r="41" spans="1:13" ht="45">
      <c r="A41" s="90"/>
      <c r="B41" s="36" t="s">
        <v>238</v>
      </c>
      <c r="C41" s="36"/>
      <c r="D41" s="36"/>
      <c r="E41" s="13" t="s">
        <v>19</v>
      </c>
      <c r="F41" s="18">
        <v>0.49</v>
      </c>
      <c r="G41" s="15" t="s">
        <v>25</v>
      </c>
      <c r="H41" s="40">
        <v>0</v>
      </c>
      <c r="I41" s="17">
        <f>F41*H41</f>
        <v>0</v>
      </c>
      <c r="J41" s="9" t="s">
        <v>10</v>
      </c>
      <c r="K41" s="11">
        <v>0</v>
      </c>
      <c r="L41" s="12">
        <f>K41*F41</f>
        <v>0</v>
      </c>
      <c r="M41" s="50"/>
    </row>
    <row r="42" spans="1:13" ht="33.75">
      <c r="A42" s="90"/>
      <c r="B42" s="36" t="s">
        <v>23</v>
      </c>
      <c r="C42" s="37" t="s">
        <v>137</v>
      </c>
      <c r="D42" s="38"/>
      <c r="E42" s="13" t="s">
        <v>19</v>
      </c>
      <c r="F42" s="18">
        <f>F41</f>
        <v>0.49</v>
      </c>
      <c r="G42" s="15" t="s">
        <v>26</v>
      </c>
      <c r="H42" s="40">
        <v>0</v>
      </c>
      <c r="I42" s="17">
        <f>F42*H42</f>
        <v>0</v>
      </c>
      <c r="J42" s="9" t="s">
        <v>10</v>
      </c>
      <c r="K42" s="11">
        <v>0</v>
      </c>
      <c r="L42" s="12">
        <f>K42*F42</f>
        <v>0</v>
      </c>
      <c r="M42" s="50"/>
    </row>
    <row r="43" spans="1:13" ht="22.5" customHeight="1">
      <c r="A43" s="91"/>
      <c r="B43" s="51" t="s">
        <v>254</v>
      </c>
      <c r="C43" s="27"/>
      <c r="D43" s="51"/>
      <c r="E43" s="15" t="s">
        <v>4</v>
      </c>
      <c r="F43" s="15">
        <v>1</v>
      </c>
      <c r="G43" s="15" t="s">
        <v>255</v>
      </c>
      <c r="H43" s="40">
        <v>120</v>
      </c>
      <c r="I43" s="17">
        <f>F43*H43</f>
        <v>120</v>
      </c>
      <c r="J43" s="9" t="s">
        <v>10</v>
      </c>
      <c r="K43" s="11">
        <v>0</v>
      </c>
      <c r="L43" s="12">
        <f>K43*F43</f>
        <v>0</v>
      </c>
      <c r="M43" s="50"/>
    </row>
    <row r="44" spans="1:13" ht="25.5" customHeight="1">
      <c r="A44" s="29"/>
      <c r="B44" s="93" t="s">
        <v>16</v>
      </c>
      <c r="C44" s="93"/>
      <c r="D44" s="93"/>
      <c r="E44" s="93"/>
      <c r="F44" s="93"/>
      <c r="G44" s="93"/>
      <c r="H44" s="93"/>
      <c r="I44" s="30">
        <f>SUM(I40:I43)</f>
        <v>120</v>
      </c>
      <c r="J44" s="51"/>
      <c r="K44" s="45" t="s">
        <v>8</v>
      </c>
      <c r="L44" s="31">
        <f>SUM(L40:L43)</f>
        <v>0</v>
      </c>
      <c r="M44" s="28"/>
    </row>
  </sheetData>
  <sheetProtection password="DE9F" sheet="1" objects="1" scenarios="1"/>
  <mergeCells count="26">
    <mergeCell ref="A26:A29"/>
    <mergeCell ref="B30:H30"/>
    <mergeCell ref="B44:H44"/>
    <mergeCell ref="A31:M31"/>
    <mergeCell ref="G32:H32"/>
    <mergeCell ref="B37:H37"/>
    <mergeCell ref="A38:M38"/>
    <mergeCell ref="G39:H39"/>
    <mergeCell ref="A33:A36"/>
    <mergeCell ref="A40:A43"/>
    <mergeCell ref="A10:M10"/>
    <mergeCell ref="G11:H11"/>
    <mergeCell ref="A24:M24"/>
    <mergeCell ref="G25:H25"/>
    <mergeCell ref="B16:H16"/>
    <mergeCell ref="A17:M17"/>
    <mergeCell ref="G18:H18"/>
    <mergeCell ref="B23:H23"/>
    <mergeCell ref="A12:A15"/>
    <mergeCell ref="A19:A22"/>
    <mergeCell ref="B9:H9"/>
    <mergeCell ref="A1:M1"/>
    <mergeCell ref="A2:M2"/>
    <mergeCell ref="A3:M3"/>
    <mergeCell ref="G4:H4"/>
    <mergeCell ref="A5:A8"/>
  </mergeCells>
  <printOptions horizontalCentered="1"/>
  <pageMargins left="0.1968503937007874" right="0.1968503937007874" top="0.984251968503937" bottom="0" header="0.5118110236220472" footer="0.5118110236220472"/>
  <pageSetup fitToHeight="3" fitToWidth="1" horizontalDpi="600" verticalDpi="600" orientation="portrait" paperSize="9" scale="61" r:id="rId1"/>
  <headerFooter alignWithMargins="0">
    <oddHeader>&amp;LLOTTO 1 RUP ROBECCHETTO CON INDUNO&amp;RTABELLA 11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H150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9.421875" style="0" bestFit="1" customWidth="1"/>
    <col min="2" max="2" width="17.421875" style="0" customWidth="1"/>
    <col min="3" max="3" width="30.8515625" style="0" customWidth="1"/>
    <col min="4" max="4" width="17.421875" style="0" bestFit="1" customWidth="1"/>
    <col min="5" max="5" width="17.7109375" style="0" bestFit="1" customWidth="1"/>
    <col min="6" max="6" width="13.28125" style="0" bestFit="1" customWidth="1"/>
    <col min="7" max="7" width="11.7109375" style="0" bestFit="1" customWidth="1"/>
    <col min="8" max="8" width="10.00390625" style="0" bestFit="1" customWidth="1"/>
  </cols>
  <sheetData>
    <row r="1" spans="1:8" ht="18">
      <c r="A1" s="94" t="s">
        <v>40</v>
      </c>
      <c r="B1" s="94"/>
      <c r="C1" s="94"/>
      <c r="D1" s="94"/>
      <c r="E1" s="94"/>
      <c r="F1" s="94"/>
      <c r="G1" s="94"/>
      <c r="H1" s="94"/>
    </row>
    <row r="2" spans="1:8" ht="20.25">
      <c r="A2" s="95" t="s">
        <v>112</v>
      </c>
      <c r="B2" s="95"/>
      <c r="C2" s="95"/>
      <c r="D2" s="95"/>
      <c r="E2" s="95"/>
      <c r="F2" s="95"/>
      <c r="G2" s="95"/>
      <c r="H2" s="95"/>
    </row>
    <row r="3" spans="1:8" s="8" customFormat="1" ht="12.75">
      <c r="A3" s="50" t="s">
        <v>118</v>
      </c>
      <c r="B3" s="50" t="s">
        <v>0</v>
      </c>
      <c r="C3" s="50" t="s">
        <v>1</v>
      </c>
      <c r="D3" s="50" t="s">
        <v>119</v>
      </c>
      <c r="E3" s="52" t="s">
        <v>11</v>
      </c>
      <c r="F3" s="50" t="s">
        <v>17</v>
      </c>
      <c r="G3" s="52" t="s">
        <v>6</v>
      </c>
      <c r="H3" s="52" t="s">
        <v>7</v>
      </c>
    </row>
    <row r="4" spans="1:8" s="8" customFormat="1" ht="12.75">
      <c r="A4" s="118" t="s">
        <v>22</v>
      </c>
      <c r="B4" s="53" t="s">
        <v>144</v>
      </c>
      <c r="C4" s="54" t="s">
        <v>52</v>
      </c>
      <c r="D4" s="122" t="s">
        <v>98</v>
      </c>
      <c r="E4" s="55">
        <f>'LOTTO 1 RUP  Listino Legnano'!I9</f>
        <v>1365.7259999999999</v>
      </c>
      <c r="F4" s="56">
        <f>'LOTTO 1 RUP  Listino Legnano'!L9</f>
        <v>0</v>
      </c>
      <c r="G4" s="57">
        <f aca="true" t="shared" si="0" ref="G4:G15">E4-F4</f>
        <v>1365.7259999999999</v>
      </c>
      <c r="H4" s="58">
        <f aca="true" t="shared" si="1" ref="H4:H14">G4/E4</f>
        <v>1</v>
      </c>
    </row>
    <row r="5" spans="1:8" s="8" customFormat="1" ht="12.75">
      <c r="A5" s="118"/>
      <c r="B5" s="59" t="s">
        <v>146</v>
      </c>
      <c r="C5" s="60" t="s">
        <v>147</v>
      </c>
      <c r="D5" s="122"/>
      <c r="E5" s="55">
        <f>'LOTTO 1 RUP  Listino Legnano'!I16</f>
        <v>681</v>
      </c>
      <c r="F5" s="56">
        <f>'LOTTO 1 RUP  Listino Legnano'!L16</f>
        <v>0</v>
      </c>
      <c r="G5" s="57">
        <f t="shared" si="0"/>
        <v>681</v>
      </c>
      <c r="H5" s="58">
        <f t="shared" si="1"/>
        <v>1</v>
      </c>
    </row>
    <row r="6" spans="1:8" s="8" customFormat="1" ht="25.5">
      <c r="A6" s="118"/>
      <c r="B6" s="53" t="s">
        <v>148</v>
      </c>
      <c r="C6" s="54" t="s">
        <v>56</v>
      </c>
      <c r="D6" s="122"/>
      <c r="E6" s="55">
        <f>'LOTTO 1 RUP  Listino Legnano'!I23</f>
        <v>120</v>
      </c>
      <c r="F6" s="56">
        <f>'LOTTO 1 RUP  Listino Legnano'!L23</f>
        <v>0</v>
      </c>
      <c r="G6" s="57">
        <f t="shared" si="0"/>
        <v>120</v>
      </c>
      <c r="H6" s="58">
        <f t="shared" si="1"/>
        <v>1</v>
      </c>
    </row>
    <row r="7" spans="1:8" s="8" customFormat="1" ht="12.75">
      <c r="A7" s="118"/>
      <c r="B7" s="59" t="s">
        <v>44</v>
      </c>
      <c r="C7" s="54" t="s">
        <v>133</v>
      </c>
      <c r="D7" s="122"/>
      <c r="E7" s="55">
        <f>'LOTTO 1 RUP  Listino Legnano'!I30</f>
        <v>1315.389</v>
      </c>
      <c r="F7" s="56">
        <f>'LOTTO 1 RUP  Listino Legnano'!L30</f>
        <v>0</v>
      </c>
      <c r="G7" s="57">
        <f t="shared" si="0"/>
        <v>1315.389</v>
      </c>
      <c r="H7" s="58">
        <f t="shared" si="1"/>
        <v>1</v>
      </c>
    </row>
    <row r="8" spans="1:8" s="8" customFormat="1" ht="12.75">
      <c r="A8" s="118"/>
      <c r="B8" s="61" t="s">
        <v>46</v>
      </c>
      <c r="C8" s="54" t="s">
        <v>54</v>
      </c>
      <c r="D8" s="122"/>
      <c r="E8" s="55">
        <f>'LOTTO 1 RUP  Listino Legnano'!I37</f>
        <v>220.0008</v>
      </c>
      <c r="F8" s="56">
        <f>'LOTTO 1 RUP  Listino Legnano'!L37</f>
        <v>0</v>
      </c>
      <c r="G8" s="57">
        <f t="shared" si="0"/>
        <v>220.0008</v>
      </c>
      <c r="H8" s="58">
        <f t="shared" si="1"/>
        <v>1</v>
      </c>
    </row>
    <row r="9" spans="1:8" s="8" customFormat="1" ht="12.75">
      <c r="A9" s="118"/>
      <c r="B9" s="53" t="s">
        <v>149</v>
      </c>
      <c r="C9" s="54" t="s">
        <v>55</v>
      </c>
      <c r="D9" s="122"/>
      <c r="E9" s="55">
        <f>'LOTTO 1 RUP  Listino Legnano'!I44</f>
        <v>98.886</v>
      </c>
      <c r="F9" s="56">
        <f>'LOTTO 1 RUP  Listino Legnano'!L44</f>
        <v>0</v>
      </c>
      <c r="G9" s="57">
        <f t="shared" si="0"/>
        <v>98.886</v>
      </c>
      <c r="H9" s="58">
        <f t="shared" si="1"/>
        <v>1</v>
      </c>
    </row>
    <row r="10" spans="1:8" s="8" customFormat="1" ht="12.75">
      <c r="A10" s="118"/>
      <c r="B10" s="61" t="s">
        <v>45</v>
      </c>
      <c r="C10" s="54" t="s">
        <v>53</v>
      </c>
      <c r="D10" s="122"/>
      <c r="E10" s="55">
        <f>'LOTTO 1 RUP  Listino Legnano'!I51</f>
        <v>237.3</v>
      </c>
      <c r="F10" s="56">
        <f>'LOTTO 1 RUP  Listino Legnano'!L51</f>
        <v>0</v>
      </c>
      <c r="G10" s="57">
        <f t="shared" si="0"/>
        <v>237.3</v>
      </c>
      <c r="H10" s="58">
        <f t="shared" si="1"/>
        <v>1</v>
      </c>
    </row>
    <row r="11" spans="1:8" s="8" customFormat="1" ht="12.75">
      <c r="A11" s="118"/>
      <c r="B11" s="62" t="s">
        <v>150</v>
      </c>
      <c r="C11" s="54" t="s">
        <v>57</v>
      </c>
      <c r="D11" s="122"/>
      <c r="E11" s="55">
        <f>'LOTTO 1 RUP  Listino Legnano'!I58</f>
        <v>-513.42</v>
      </c>
      <c r="F11" s="56">
        <f>'LOTTO 1 RUP  Listino Legnano'!L58</f>
        <v>0</v>
      </c>
      <c r="G11" s="57">
        <f t="shared" si="0"/>
        <v>-513.42</v>
      </c>
      <c r="H11" s="58">
        <f t="shared" si="1"/>
        <v>1</v>
      </c>
    </row>
    <row r="12" spans="1:8" ht="25.5">
      <c r="A12" s="118"/>
      <c r="B12" s="62" t="s">
        <v>151</v>
      </c>
      <c r="C12" s="63" t="s">
        <v>50</v>
      </c>
      <c r="D12" s="122"/>
      <c r="E12" s="55">
        <f>'LOTTO 1 RUP  Listino Legnano'!I65</f>
        <v>18652.706400000003</v>
      </c>
      <c r="F12" s="56">
        <f>'LOTTO 1 RUP  Listino Legnano'!L65</f>
        <v>0</v>
      </c>
      <c r="G12" s="57">
        <f t="shared" si="0"/>
        <v>18652.706400000003</v>
      </c>
      <c r="H12" s="58">
        <f t="shared" si="1"/>
        <v>1</v>
      </c>
    </row>
    <row r="13" spans="1:8" ht="12.75">
      <c r="A13" s="118"/>
      <c r="B13" s="53" t="s">
        <v>152</v>
      </c>
      <c r="C13" s="63" t="s">
        <v>51</v>
      </c>
      <c r="D13" s="122"/>
      <c r="E13" s="55">
        <f>'LOTTO 1 RUP  Listino Legnano'!I72</f>
        <v>4221.267</v>
      </c>
      <c r="F13" s="56">
        <f>'LOTTO 1 RUP  Listino Legnano'!L72</f>
        <v>0</v>
      </c>
      <c r="G13" s="57">
        <f t="shared" si="0"/>
        <v>4221.267</v>
      </c>
      <c r="H13" s="58">
        <f t="shared" si="1"/>
        <v>1</v>
      </c>
    </row>
    <row r="14" spans="1:8" ht="12.75">
      <c r="A14" s="118"/>
      <c r="B14" s="53" t="s">
        <v>153</v>
      </c>
      <c r="C14" s="54" t="s">
        <v>58</v>
      </c>
      <c r="D14" s="122"/>
      <c r="E14" s="55">
        <f>'LOTTO 1 RUP  Listino Legnano'!I79</f>
        <v>120</v>
      </c>
      <c r="F14" s="56">
        <f>'LOTTO 1 RUP  Listino Legnano'!L79</f>
        <v>0</v>
      </c>
      <c r="G14" s="57">
        <f t="shared" si="0"/>
        <v>120</v>
      </c>
      <c r="H14" s="58">
        <f t="shared" si="1"/>
        <v>1</v>
      </c>
    </row>
    <row r="15" spans="1:8" ht="20.25" customHeight="1">
      <c r="A15" s="120" t="s">
        <v>69</v>
      </c>
      <c r="B15" s="121"/>
      <c r="C15" s="121"/>
      <c r="D15" s="121"/>
      <c r="E15" s="64">
        <f>SUM(E4:E14)</f>
        <v>26518.8552</v>
      </c>
      <c r="F15" s="65">
        <f>SUM(F4:F14)</f>
        <v>0</v>
      </c>
      <c r="G15" s="64">
        <f t="shared" si="0"/>
        <v>26518.8552</v>
      </c>
      <c r="H15" s="66">
        <f>G15/E15</f>
        <v>1</v>
      </c>
    </row>
    <row r="16" spans="1:8" ht="12.75">
      <c r="A16" s="114"/>
      <c r="B16" s="114"/>
      <c r="C16" s="114"/>
      <c r="D16" s="114"/>
      <c r="E16" s="114"/>
      <c r="F16" s="114"/>
      <c r="G16" s="114"/>
      <c r="H16" s="114"/>
    </row>
    <row r="17" spans="1:8" ht="20.25">
      <c r="A17" s="95" t="s">
        <v>113</v>
      </c>
      <c r="B17" s="95"/>
      <c r="C17" s="95"/>
      <c r="D17" s="95"/>
      <c r="E17" s="95"/>
      <c r="F17" s="95"/>
      <c r="G17" s="95"/>
      <c r="H17" s="95"/>
    </row>
    <row r="18" spans="1:8" ht="12.75">
      <c r="A18" s="50" t="s">
        <v>118</v>
      </c>
      <c r="B18" s="50" t="s">
        <v>0</v>
      </c>
      <c r="C18" s="50" t="s">
        <v>1</v>
      </c>
      <c r="D18" s="50" t="s">
        <v>119</v>
      </c>
      <c r="E18" s="50" t="s">
        <v>11</v>
      </c>
      <c r="F18" s="50" t="s">
        <v>17</v>
      </c>
      <c r="G18" s="50" t="s">
        <v>6</v>
      </c>
      <c r="H18" s="50" t="s">
        <v>7</v>
      </c>
    </row>
    <row r="19" spans="1:8" ht="12.75">
      <c r="A19" s="118" t="s">
        <v>21</v>
      </c>
      <c r="B19" s="61" t="s">
        <v>42</v>
      </c>
      <c r="C19" s="54" t="s">
        <v>52</v>
      </c>
      <c r="D19" s="123" t="s">
        <v>97</v>
      </c>
      <c r="E19" s="55">
        <f>'LOTTO 1 RUP  Listino Parabiago'!I11</f>
        <v>1320.8328000000001</v>
      </c>
      <c r="F19" s="56">
        <f>'LOTTO 1 RUP  Listino Parabiago'!L11</f>
        <v>0</v>
      </c>
      <c r="G19" s="57">
        <f aca="true" t="shared" si="2" ref="G19:G28">E19-F19</f>
        <v>1320.8328000000001</v>
      </c>
      <c r="H19" s="58">
        <f>G19/E19</f>
        <v>1</v>
      </c>
    </row>
    <row r="20" spans="1:8" ht="12.75" customHeight="1">
      <c r="A20" s="118"/>
      <c r="B20" s="59" t="s">
        <v>146</v>
      </c>
      <c r="C20" s="60" t="s">
        <v>147</v>
      </c>
      <c r="D20" s="124"/>
      <c r="E20" s="55">
        <f>'LOTTO 1 RUP  Listino Parabiago'!I19</f>
        <v>801</v>
      </c>
      <c r="F20" s="56">
        <f>'LOTTO 1 RUP  Listino Parabiago'!L19</f>
        <v>0</v>
      </c>
      <c r="G20" s="57">
        <f t="shared" si="2"/>
        <v>801</v>
      </c>
      <c r="H20" s="58">
        <f aca="true" t="shared" si="3" ref="H20:H27">G20/E20</f>
        <v>1</v>
      </c>
    </row>
    <row r="21" spans="1:8" ht="12.75" customHeight="1">
      <c r="A21" s="118"/>
      <c r="B21" s="61" t="s">
        <v>48</v>
      </c>
      <c r="C21" s="54" t="s">
        <v>56</v>
      </c>
      <c r="D21" s="124"/>
      <c r="E21" s="55">
        <f>'LOTTO 1 RUP  Listino Parabiago'!I28</f>
        <v>240</v>
      </c>
      <c r="F21" s="56">
        <f>'LOTTO 1 RUP  Listino Parabiago'!L28</f>
        <v>0</v>
      </c>
      <c r="G21" s="57">
        <f t="shared" si="2"/>
        <v>240</v>
      </c>
      <c r="H21" s="58">
        <f t="shared" si="3"/>
        <v>1</v>
      </c>
    </row>
    <row r="22" spans="1:8" ht="13.5" customHeight="1">
      <c r="A22" s="118"/>
      <c r="B22" s="59" t="s">
        <v>44</v>
      </c>
      <c r="C22" s="54" t="s">
        <v>133</v>
      </c>
      <c r="D22" s="124"/>
      <c r="E22" s="55">
        <f>'LOTTO 1 RUP  Listino Parabiago'!I35</f>
        <v>478.68</v>
      </c>
      <c r="F22" s="56">
        <f>'LOTTO 1 RUP  Listino Parabiago'!L35</f>
        <v>0</v>
      </c>
      <c r="G22" s="57">
        <f t="shared" si="2"/>
        <v>478.68</v>
      </c>
      <c r="H22" s="58">
        <f t="shared" si="3"/>
        <v>1</v>
      </c>
    </row>
    <row r="23" spans="1:8" ht="12.75">
      <c r="A23" s="118"/>
      <c r="B23" s="61" t="s">
        <v>47</v>
      </c>
      <c r="C23" s="54" t="s">
        <v>55</v>
      </c>
      <c r="D23" s="124"/>
      <c r="E23" s="55">
        <f>'LOTTO 1 RUP  Listino Parabiago'!I44</f>
        <v>-38.097</v>
      </c>
      <c r="F23" s="56">
        <f>'LOTTO 1 RUP  Listino Parabiago'!L44</f>
        <v>0</v>
      </c>
      <c r="G23" s="57">
        <f t="shared" si="2"/>
        <v>-38.097</v>
      </c>
      <c r="H23" s="58">
        <f t="shared" si="3"/>
        <v>1</v>
      </c>
    </row>
    <row r="24" spans="1:8" ht="12.75">
      <c r="A24" s="118"/>
      <c r="B24" s="59">
        <v>200125</v>
      </c>
      <c r="C24" s="54" t="s">
        <v>57</v>
      </c>
      <c r="D24" s="124"/>
      <c r="E24" s="55">
        <f>'LOTTO 1 RUP  Listino Parabiago'!I53</f>
        <v>-499.8</v>
      </c>
      <c r="F24" s="56">
        <f>'LOTTO 1 RUP  Listino Parabiago'!L53</f>
        <v>0</v>
      </c>
      <c r="G24" s="57">
        <f t="shared" si="2"/>
        <v>-499.8</v>
      </c>
      <c r="H24" s="58">
        <f t="shared" si="3"/>
        <v>1</v>
      </c>
    </row>
    <row r="25" spans="1:8" ht="25.5">
      <c r="A25" s="118"/>
      <c r="B25" s="67" t="s">
        <v>151</v>
      </c>
      <c r="C25" s="63" t="s">
        <v>50</v>
      </c>
      <c r="D25" s="124"/>
      <c r="E25" s="55">
        <f>'LOTTO 1 RUP  Listino Parabiago'!I62</f>
        <v>14976.1644</v>
      </c>
      <c r="F25" s="56">
        <f>'LOTTO 1 RUP  Listino Parabiago'!L62</f>
        <v>0</v>
      </c>
      <c r="G25" s="57">
        <f t="shared" si="2"/>
        <v>14976.1644</v>
      </c>
      <c r="H25" s="58">
        <f t="shared" si="3"/>
        <v>1</v>
      </c>
    </row>
    <row r="26" spans="1:8" ht="12.75">
      <c r="A26" s="118"/>
      <c r="B26" s="68" t="s">
        <v>152</v>
      </c>
      <c r="C26" s="63" t="s">
        <v>51</v>
      </c>
      <c r="D26" s="124"/>
      <c r="E26" s="55">
        <f>'LOTTO 1 RUP  Listino Parabiago'!I71</f>
        <v>2065.2594</v>
      </c>
      <c r="F26" s="56">
        <f>'LOTTO 1 RUP  Listino Parabiago'!L71</f>
        <v>0</v>
      </c>
      <c r="G26" s="57">
        <f t="shared" si="2"/>
        <v>2065.2594</v>
      </c>
      <c r="H26" s="58">
        <f t="shared" si="3"/>
        <v>1</v>
      </c>
    </row>
    <row r="27" spans="1:8" ht="12.75">
      <c r="A27" s="118"/>
      <c r="B27" s="68" t="s">
        <v>153</v>
      </c>
      <c r="C27" s="54" t="s">
        <v>58</v>
      </c>
      <c r="D27" s="125"/>
      <c r="E27" s="55">
        <f>'LOTTO 1 RUP  Listino Parabiago'!I80</f>
        <v>240</v>
      </c>
      <c r="F27" s="56">
        <f>'LOTTO 1 RUP  Listino Parabiago'!L80</f>
        <v>0</v>
      </c>
      <c r="G27" s="57">
        <f t="shared" si="2"/>
        <v>240</v>
      </c>
      <c r="H27" s="58">
        <f t="shared" si="3"/>
        <v>1</v>
      </c>
    </row>
    <row r="28" spans="1:8" ht="12.75">
      <c r="A28" s="117" t="s">
        <v>70</v>
      </c>
      <c r="B28" s="117"/>
      <c r="C28" s="117"/>
      <c r="D28" s="117"/>
      <c r="E28" s="64">
        <f>SUM(E19:E27)</f>
        <v>19584.0396</v>
      </c>
      <c r="F28" s="69">
        <f>SUM(F19:F27)</f>
        <v>0</v>
      </c>
      <c r="G28" s="64">
        <f t="shared" si="2"/>
        <v>19584.0396</v>
      </c>
      <c r="H28" s="70">
        <f>G28/E28</f>
        <v>1</v>
      </c>
    </row>
    <row r="29" spans="1:8" ht="12.75">
      <c r="A29" s="119"/>
      <c r="B29" s="119"/>
      <c r="C29" s="119"/>
      <c r="D29" s="119"/>
      <c r="E29" s="119"/>
      <c r="F29" s="119"/>
      <c r="G29" s="119"/>
      <c r="H29" s="119"/>
    </row>
    <row r="30" spans="1:8" ht="20.25">
      <c r="A30" s="95" t="s">
        <v>114</v>
      </c>
      <c r="B30" s="95"/>
      <c r="C30" s="95"/>
      <c r="D30" s="95"/>
      <c r="E30" s="95"/>
      <c r="F30" s="95"/>
      <c r="G30" s="95"/>
      <c r="H30" s="95"/>
    </row>
    <row r="31" spans="1:8" ht="12.75">
      <c r="A31" s="50" t="s">
        <v>118</v>
      </c>
      <c r="B31" s="50" t="s">
        <v>0</v>
      </c>
      <c r="C31" s="50" t="s">
        <v>1</v>
      </c>
      <c r="D31" s="50" t="s">
        <v>119</v>
      </c>
      <c r="E31" s="50" t="s">
        <v>11</v>
      </c>
      <c r="F31" s="50" t="s">
        <v>17</v>
      </c>
      <c r="G31" s="50" t="s">
        <v>6</v>
      </c>
      <c r="H31" s="50" t="s">
        <v>7</v>
      </c>
    </row>
    <row r="32" spans="1:8" ht="12.75">
      <c r="A32" s="118" t="s">
        <v>20</v>
      </c>
      <c r="B32" s="61" t="s">
        <v>42</v>
      </c>
      <c r="C32" s="54" t="s">
        <v>52</v>
      </c>
      <c r="D32" s="115" t="s">
        <v>96</v>
      </c>
      <c r="E32" s="55">
        <f>'LOTTO 1 RUP  Listino Canegrate'!I9</f>
        <v>410.42760000000004</v>
      </c>
      <c r="F32" s="71">
        <f>'LOTTO 1 RUP  Listino Canegrate'!L9</f>
        <v>0</v>
      </c>
      <c r="G32" s="55">
        <f>E32-F32</f>
        <v>410.42760000000004</v>
      </c>
      <c r="H32" s="58">
        <f>G32/E32</f>
        <v>1</v>
      </c>
    </row>
    <row r="33" spans="1:8" ht="12.75">
      <c r="A33" s="118"/>
      <c r="B33" s="59" t="s">
        <v>146</v>
      </c>
      <c r="C33" s="60" t="s">
        <v>147</v>
      </c>
      <c r="D33" s="115"/>
      <c r="E33" s="55">
        <f>'LOTTO 1 RUP  Listino Canegrate'!I16</f>
        <v>400.5</v>
      </c>
      <c r="F33" s="71">
        <f>'LOTTO 1 RUP  Listino Canegrate'!L16</f>
        <v>0</v>
      </c>
      <c r="G33" s="55">
        <f aca="true" t="shared" si="4" ref="G33:G41">E33-F33</f>
        <v>400.5</v>
      </c>
      <c r="H33" s="58">
        <f aca="true" t="shared" si="5" ref="H33:H41">G33/E33</f>
        <v>1</v>
      </c>
    </row>
    <row r="34" spans="1:8" ht="12.75">
      <c r="A34" s="118"/>
      <c r="B34" s="61" t="s">
        <v>48</v>
      </c>
      <c r="C34" s="54" t="s">
        <v>56</v>
      </c>
      <c r="D34" s="115"/>
      <c r="E34" s="55">
        <f>'LOTTO 1 RUP  Listino Canegrate'!I23</f>
        <v>120</v>
      </c>
      <c r="F34" s="71">
        <f>'LOTTO 1 RUP  Listino Canegrate'!L23</f>
        <v>0</v>
      </c>
      <c r="G34" s="55">
        <f t="shared" si="4"/>
        <v>120</v>
      </c>
      <c r="H34" s="58">
        <f t="shared" si="5"/>
        <v>1</v>
      </c>
    </row>
    <row r="35" spans="1:8" ht="12.75">
      <c r="A35" s="118"/>
      <c r="B35" s="59" t="s">
        <v>44</v>
      </c>
      <c r="C35" s="54" t="s">
        <v>133</v>
      </c>
      <c r="D35" s="115"/>
      <c r="E35" s="55">
        <f>'LOTTO 1 RUP  Listino Canegrate'!I30</f>
        <v>219.45000000000002</v>
      </c>
      <c r="F35" s="71">
        <f>'LOTTO 1 RUP  Listino Canegrate'!L30</f>
        <v>0</v>
      </c>
      <c r="G35" s="55">
        <f t="shared" si="4"/>
        <v>219.45000000000002</v>
      </c>
      <c r="H35" s="58">
        <f t="shared" si="5"/>
        <v>1</v>
      </c>
    </row>
    <row r="36" spans="1:8" ht="12.75">
      <c r="A36" s="118"/>
      <c r="B36" s="62" t="s">
        <v>46</v>
      </c>
      <c r="C36" s="54" t="s">
        <v>54</v>
      </c>
      <c r="D36" s="115"/>
      <c r="E36" s="55">
        <f>'LOTTO 1 RUP  Listino Canegrate'!I37</f>
        <v>149.07</v>
      </c>
      <c r="F36" s="71">
        <f>'LOTTO 1 RUP  Listino Canegrate'!L37</f>
        <v>0</v>
      </c>
      <c r="G36" s="55">
        <f t="shared" si="4"/>
        <v>149.07</v>
      </c>
      <c r="H36" s="58">
        <f t="shared" si="5"/>
        <v>1</v>
      </c>
    </row>
    <row r="37" spans="1:8" ht="12.75">
      <c r="A37" s="118"/>
      <c r="B37" s="61" t="s">
        <v>47</v>
      </c>
      <c r="C37" s="54" t="s">
        <v>55</v>
      </c>
      <c r="D37" s="115"/>
      <c r="E37" s="55">
        <f>'LOTTO 1 RUP  Listino Canegrate'!I44</f>
        <v>83.28</v>
      </c>
      <c r="F37" s="71">
        <f>'LOTTO 1 RUP  Listino Canegrate'!L44</f>
        <v>0</v>
      </c>
      <c r="G37" s="55">
        <f t="shared" si="4"/>
        <v>83.28</v>
      </c>
      <c r="H37" s="58">
        <f t="shared" si="5"/>
        <v>1</v>
      </c>
    </row>
    <row r="38" spans="1:8" ht="12.75">
      <c r="A38" s="118"/>
      <c r="B38" s="59">
        <v>200125</v>
      </c>
      <c r="C38" s="54" t="s">
        <v>57</v>
      </c>
      <c r="D38" s="115"/>
      <c r="E38" s="55">
        <f>'LOTTO 1 RUP  Listino Canegrate'!I51</f>
        <v>-154.38</v>
      </c>
      <c r="F38" s="71">
        <f>'LOTTO 1 RUP  Listino Canegrate'!L51</f>
        <v>0</v>
      </c>
      <c r="G38" s="55">
        <f t="shared" si="4"/>
        <v>-154.38</v>
      </c>
      <c r="H38" s="58">
        <f t="shared" si="5"/>
        <v>1</v>
      </c>
    </row>
    <row r="39" spans="1:8" ht="25.5">
      <c r="A39" s="118"/>
      <c r="B39" s="67" t="s">
        <v>151</v>
      </c>
      <c r="C39" s="63" t="s">
        <v>50</v>
      </c>
      <c r="D39" s="115"/>
      <c r="E39" s="55">
        <f>'LOTTO 1 RUP  Listino Canegrate'!I58</f>
        <v>9211.9332</v>
      </c>
      <c r="F39" s="71">
        <f>'LOTTO 1 RUP  Listino Canegrate'!L58</f>
        <v>0</v>
      </c>
      <c r="G39" s="55">
        <f t="shared" si="4"/>
        <v>9211.9332</v>
      </c>
      <c r="H39" s="58">
        <f t="shared" si="5"/>
        <v>1</v>
      </c>
    </row>
    <row r="40" spans="1:8" ht="12.75">
      <c r="A40" s="118"/>
      <c r="B40" s="53" t="s">
        <v>43</v>
      </c>
      <c r="C40" s="63" t="s">
        <v>51</v>
      </c>
      <c r="D40" s="115"/>
      <c r="E40" s="55">
        <f>'LOTTO 1 RUP  Listino Canegrate'!I65</f>
        <v>1135.2366000000002</v>
      </c>
      <c r="F40" s="71">
        <f>'LOTTO 1 RUP  Listino Canegrate'!L65</f>
        <v>0</v>
      </c>
      <c r="G40" s="55">
        <f t="shared" si="4"/>
        <v>1135.2366000000002</v>
      </c>
      <c r="H40" s="58">
        <f t="shared" si="5"/>
        <v>1</v>
      </c>
    </row>
    <row r="41" spans="1:8" ht="12.75">
      <c r="A41" s="118"/>
      <c r="B41" s="68" t="s">
        <v>153</v>
      </c>
      <c r="C41" s="54" t="s">
        <v>58</v>
      </c>
      <c r="D41" s="115"/>
      <c r="E41" s="55">
        <f>'LOTTO 1 RUP  Listino Canegrate'!I72</f>
        <v>120</v>
      </c>
      <c r="F41" s="71">
        <f>'LOTTO 1 RUP  Listino Canegrate'!L72</f>
        <v>0</v>
      </c>
      <c r="G41" s="55">
        <f t="shared" si="4"/>
        <v>120</v>
      </c>
      <c r="H41" s="58">
        <f t="shared" si="5"/>
        <v>1</v>
      </c>
    </row>
    <row r="42" spans="1:8" ht="12.75">
      <c r="A42" s="117" t="s">
        <v>71</v>
      </c>
      <c r="B42" s="117"/>
      <c r="C42" s="117"/>
      <c r="D42" s="117"/>
      <c r="E42" s="64">
        <f>SUM(E32:E41)</f>
        <v>11695.5174</v>
      </c>
      <c r="F42" s="69">
        <f>SUM(F32:F41)</f>
        <v>0</v>
      </c>
      <c r="G42" s="64">
        <f>E42-F42</f>
        <v>11695.5174</v>
      </c>
      <c r="H42" s="70">
        <f>G42/E42</f>
        <v>1</v>
      </c>
    </row>
    <row r="43" spans="1:8" ht="12.75">
      <c r="A43" s="114"/>
      <c r="B43" s="114"/>
      <c r="C43" s="114"/>
      <c r="D43" s="114"/>
      <c r="E43" s="114"/>
      <c r="F43" s="114"/>
      <c r="G43" s="114"/>
      <c r="H43" s="114"/>
    </row>
    <row r="44" spans="1:8" ht="20.25">
      <c r="A44" s="113" t="s">
        <v>115</v>
      </c>
      <c r="B44" s="113"/>
      <c r="C44" s="113"/>
      <c r="D44" s="113"/>
      <c r="E44" s="113"/>
      <c r="F44" s="113"/>
      <c r="G44" s="113"/>
      <c r="H44" s="113"/>
    </row>
    <row r="45" spans="1:8" ht="12.75">
      <c r="A45" s="72" t="s">
        <v>118</v>
      </c>
      <c r="B45" s="72" t="s">
        <v>0</v>
      </c>
      <c r="C45" s="72" t="s">
        <v>1</v>
      </c>
      <c r="D45" s="72" t="s">
        <v>119</v>
      </c>
      <c r="E45" s="72" t="s">
        <v>11</v>
      </c>
      <c r="F45" s="72" t="s">
        <v>17</v>
      </c>
      <c r="G45" s="72" t="s">
        <v>6</v>
      </c>
      <c r="H45" s="72" t="s">
        <v>7</v>
      </c>
    </row>
    <row r="46" spans="1:8" ht="12.75">
      <c r="A46" s="129" t="s">
        <v>81</v>
      </c>
      <c r="B46" s="73" t="s">
        <v>162</v>
      </c>
      <c r="C46" s="54" t="s">
        <v>52</v>
      </c>
      <c r="D46" s="115" t="s">
        <v>95</v>
      </c>
      <c r="E46" s="74">
        <f>'LOTTO 1 RUP  Listino Magnago'!I9</f>
        <v>396.82800000000003</v>
      </c>
      <c r="F46" s="75">
        <f>'LOTTO 1 RUP  Listino Magnago'!L9</f>
        <v>0</v>
      </c>
      <c r="G46" s="74">
        <f>E46-F46</f>
        <v>396.82800000000003</v>
      </c>
      <c r="H46" s="76">
        <f aca="true" t="shared" si="6" ref="H46:H55">G46/E46</f>
        <v>1</v>
      </c>
    </row>
    <row r="47" spans="1:8" ht="12.75">
      <c r="A47" s="129"/>
      <c r="B47" s="77" t="s">
        <v>146</v>
      </c>
      <c r="C47" s="60" t="s">
        <v>147</v>
      </c>
      <c r="D47" s="115"/>
      <c r="E47" s="74">
        <f>'LOTTO 1 RUP  Listino Magnago'!I16</f>
        <v>400.5</v>
      </c>
      <c r="F47" s="75">
        <f>'LOTTO 1 RUP  Listino Magnago'!L16</f>
        <v>0</v>
      </c>
      <c r="G47" s="74">
        <f>E47-F47</f>
        <v>400.5</v>
      </c>
      <c r="H47" s="76">
        <f t="shared" si="6"/>
        <v>1</v>
      </c>
    </row>
    <row r="48" spans="1:8" ht="25.5">
      <c r="A48" s="129"/>
      <c r="B48" s="73" t="s">
        <v>163</v>
      </c>
      <c r="C48" s="54" t="s">
        <v>56</v>
      </c>
      <c r="D48" s="115"/>
      <c r="E48" s="74">
        <f>'LOTTO 1 RUP  Listino Magnago'!I23</f>
        <v>120</v>
      </c>
      <c r="F48" s="75">
        <f>'LOTTO 1 RUP  Listino Magnago'!L23</f>
        <v>0</v>
      </c>
      <c r="G48" s="74">
        <f aca="true" t="shared" si="7" ref="G48:G55">E48-F48</f>
        <v>120</v>
      </c>
      <c r="H48" s="76">
        <f t="shared" si="6"/>
        <v>1</v>
      </c>
    </row>
    <row r="49" spans="1:8" ht="12.75">
      <c r="A49" s="129"/>
      <c r="B49" s="77" t="s">
        <v>44</v>
      </c>
      <c r="C49" s="54" t="s">
        <v>133</v>
      </c>
      <c r="D49" s="115"/>
      <c r="E49" s="74">
        <f>'LOTTO 1 RUP  Listino Magnago'!I30</f>
        <v>318.90000000000003</v>
      </c>
      <c r="F49" s="75">
        <f>'LOTTO 1 RUP  Listino Magnago'!L30</f>
        <v>0</v>
      </c>
      <c r="G49" s="74">
        <f t="shared" si="7"/>
        <v>318.90000000000003</v>
      </c>
      <c r="H49" s="76">
        <f t="shared" si="6"/>
        <v>1</v>
      </c>
    </row>
    <row r="50" spans="1:8" ht="12.75">
      <c r="A50" s="129"/>
      <c r="B50" s="78" t="s">
        <v>46</v>
      </c>
      <c r="C50" s="54" t="s">
        <v>54</v>
      </c>
      <c r="D50" s="115"/>
      <c r="E50" s="74">
        <f>'LOTTO 1 RUP  Listino Magnago'!I37</f>
        <v>226.3962</v>
      </c>
      <c r="F50" s="75">
        <f>'LOTTO 1 RUP  Listino Magnago'!L37</f>
        <v>0</v>
      </c>
      <c r="G50" s="74">
        <f t="shared" si="7"/>
        <v>226.3962</v>
      </c>
      <c r="H50" s="76">
        <f t="shared" si="6"/>
        <v>1</v>
      </c>
    </row>
    <row r="51" spans="1:8" ht="12.75">
      <c r="A51" s="129"/>
      <c r="B51" s="73" t="s">
        <v>149</v>
      </c>
      <c r="C51" s="54" t="s">
        <v>55</v>
      </c>
      <c r="D51" s="115"/>
      <c r="E51" s="74">
        <f>'LOTTO 1 RUP  Listino Magnago'!I44</f>
        <v>43.5</v>
      </c>
      <c r="F51" s="75">
        <f>'LOTTO 1 RUP  Listino Magnago'!L44</f>
        <v>0</v>
      </c>
      <c r="G51" s="74">
        <f t="shared" si="7"/>
        <v>43.5</v>
      </c>
      <c r="H51" s="76">
        <f t="shared" si="6"/>
        <v>1</v>
      </c>
    </row>
    <row r="52" spans="1:8" ht="12.75">
      <c r="A52" s="129"/>
      <c r="B52" s="77">
        <v>200125</v>
      </c>
      <c r="C52" s="54" t="s">
        <v>57</v>
      </c>
      <c r="D52" s="115"/>
      <c r="E52" s="74">
        <f>'LOTTO 1 RUP  Listino Magnago'!I51</f>
        <v>-130.92</v>
      </c>
      <c r="F52" s="75">
        <f>'LOTTO 1 RUP  Listino Magnago'!L51</f>
        <v>0</v>
      </c>
      <c r="G52" s="74">
        <f t="shared" si="7"/>
        <v>-130.92</v>
      </c>
      <c r="H52" s="76">
        <f t="shared" si="6"/>
        <v>1</v>
      </c>
    </row>
    <row r="53" spans="1:8" ht="25.5">
      <c r="A53" s="129"/>
      <c r="B53" s="79" t="s">
        <v>151</v>
      </c>
      <c r="C53" s="63" t="s">
        <v>50</v>
      </c>
      <c r="D53" s="115"/>
      <c r="E53" s="74">
        <f>'LOTTO 1 RUP  Listino Magnago'!I58</f>
        <v>5532.834</v>
      </c>
      <c r="F53" s="75">
        <f>'LOTTO 1 RUP  Listino Magnago'!L58</f>
        <v>0</v>
      </c>
      <c r="G53" s="74">
        <f t="shared" si="7"/>
        <v>5532.834</v>
      </c>
      <c r="H53" s="76">
        <f t="shared" si="6"/>
        <v>1</v>
      </c>
    </row>
    <row r="54" spans="1:8" ht="12.75">
      <c r="A54" s="129"/>
      <c r="B54" s="73" t="s">
        <v>164</v>
      </c>
      <c r="C54" s="63" t="s">
        <v>51</v>
      </c>
      <c r="D54" s="115"/>
      <c r="E54" s="74">
        <f>'LOTTO 1 RUP  Listino Magnago'!I65</f>
        <v>658.6110000000001</v>
      </c>
      <c r="F54" s="75">
        <f>'LOTTO 1 RUP  Listino Magnago'!L65</f>
        <v>0</v>
      </c>
      <c r="G54" s="74">
        <f t="shared" si="7"/>
        <v>658.6110000000001</v>
      </c>
      <c r="H54" s="76">
        <f t="shared" si="6"/>
        <v>1</v>
      </c>
    </row>
    <row r="55" spans="1:8" ht="12.75">
      <c r="A55" s="129"/>
      <c r="B55" s="80" t="s">
        <v>153</v>
      </c>
      <c r="C55" s="54" t="s">
        <v>58</v>
      </c>
      <c r="D55" s="115"/>
      <c r="E55" s="74">
        <f>'LOTTO 1 RUP  Listino Magnago'!I72</f>
        <v>120</v>
      </c>
      <c r="F55" s="75">
        <f>'LOTTO 1 RUP  Listino Magnago'!L72</f>
        <v>0</v>
      </c>
      <c r="G55" s="74">
        <f t="shared" si="7"/>
        <v>120</v>
      </c>
      <c r="H55" s="76">
        <f t="shared" si="6"/>
        <v>1</v>
      </c>
    </row>
    <row r="56" spans="1:8" ht="12.75">
      <c r="A56" s="116" t="s">
        <v>80</v>
      </c>
      <c r="B56" s="116"/>
      <c r="C56" s="116"/>
      <c r="D56" s="116"/>
      <c r="E56" s="81">
        <f>SUM(E46:E55)</f>
        <v>7686.6492</v>
      </c>
      <c r="F56" s="82">
        <f>SUM(F46:F55)</f>
        <v>0</v>
      </c>
      <c r="G56" s="81">
        <f>E56-F56</f>
        <v>7686.6492</v>
      </c>
      <c r="H56" s="83">
        <f>G56/E56</f>
        <v>1</v>
      </c>
    </row>
    <row r="57" spans="1:8" ht="12.75">
      <c r="A57" s="130"/>
      <c r="B57" s="130"/>
      <c r="C57" s="130"/>
      <c r="D57" s="130"/>
      <c r="E57" s="130"/>
      <c r="F57" s="130"/>
      <c r="G57" s="130"/>
      <c r="H57" s="130"/>
    </row>
    <row r="58" spans="1:8" ht="20.25">
      <c r="A58" s="113" t="s">
        <v>116</v>
      </c>
      <c r="B58" s="113"/>
      <c r="C58" s="113"/>
      <c r="D58" s="113"/>
      <c r="E58" s="113"/>
      <c r="F58" s="113"/>
      <c r="G58" s="113"/>
      <c r="H58" s="113"/>
    </row>
    <row r="59" spans="1:8" ht="12.75">
      <c r="A59" s="72" t="s">
        <v>118</v>
      </c>
      <c r="B59" s="72" t="s">
        <v>0</v>
      </c>
      <c r="C59" s="72" t="s">
        <v>1</v>
      </c>
      <c r="D59" s="72" t="s">
        <v>119</v>
      </c>
      <c r="E59" s="72" t="s">
        <v>11</v>
      </c>
      <c r="F59" s="72" t="s">
        <v>17</v>
      </c>
      <c r="G59" s="72" t="s">
        <v>6</v>
      </c>
      <c r="H59" s="72" t="s">
        <v>7</v>
      </c>
    </row>
    <row r="60" spans="1:8" ht="12.75">
      <c r="A60" s="129" t="s">
        <v>86</v>
      </c>
      <c r="B60" s="73" t="s">
        <v>167</v>
      </c>
      <c r="C60" s="84" t="s">
        <v>52</v>
      </c>
      <c r="D60" s="115" t="s">
        <v>99</v>
      </c>
      <c r="E60" s="74">
        <f>'LOTTO 1 RUP  Listino V. Cortese'!I9</f>
        <v>331.2318</v>
      </c>
      <c r="F60" s="75">
        <f>'LOTTO 1 RUP  Listino V. Cortese'!L9</f>
        <v>0</v>
      </c>
      <c r="G60" s="74">
        <f>E60-F60</f>
        <v>331.2318</v>
      </c>
      <c r="H60" s="76">
        <f>G60/E60</f>
        <v>1</v>
      </c>
    </row>
    <row r="61" spans="1:8" ht="12.75">
      <c r="A61" s="129"/>
      <c r="B61" s="77" t="s">
        <v>146</v>
      </c>
      <c r="C61" s="85" t="s">
        <v>147</v>
      </c>
      <c r="D61" s="115"/>
      <c r="E61" s="74">
        <f>'LOTTO 1 RUP  Listino V. Cortese'!I16</f>
        <v>400.5</v>
      </c>
      <c r="F61" s="75">
        <f>'LOTTO 1 RUP  Listino V. Cortese'!L16</f>
        <v>0</v>
      </c>
      <c r="G61" s="74">
        <f aca="true" t="shared" si="8" ref="G61:G68">E61-F61</f>
        <v>400.5</v>
      </c>
      <c r="H61" s="76">
        <f aca="true" t="shared" si="9" ref="H61:H68">G61/E61</f>
        <v>1</v>
      </c>
    </row>
    <row r="62" spans="1:8" ht="12.75">
      <c r="A62" s="129"/>
      <c r="B62" s="73" t="s">
        <v>48</v>
      </c>
      <c r="C62" s="84" t="s">
        <v>56</v>
      </c>
      <c r="D62" s="115"/>
      <c r="E62" s="74">
        <f>'LOTTO 1 RUP  Listino V. Cortese'!I23</f>
        <v>120</v>
      </c>
      <c r="F62" s="75">
        <f>'LOTTO 1 RUP  Listino V. Cortese'!L23</f>
        <v>0</v>
      </c>
      <c r="G62" s="74">
        <f t="shared" si="8"/>
        <v>120</v>
      </c>
      <c r="H62" s="76">
        <f t="shared" si="9"/>
        <v>1</v>
      </c>
    </row>
    <row r="63" spans="1:8" ht="12.75">
      <c r="A63" s="129"/>
      <c r="B63" s="77" t="s">
        <v>44</v>
      </c>
      <c r="C63" s="84" t="s">
        <v>133</v>
      </c>
      <c r="D63" s="115"/>
      <c r="E63" s="74">
        <f>'LOTTO 1 RUP  Listino V. Cortese'!I30</f>
        <v>318.90000000000003</v>
      </c>
      <c r="F63" s="75">
        <f>'LOTTO 1 RUP  Listino V. Cortese'!L30</f>
        <v>0</v>
      </c>
      <c r="G63" s="74">
        <f t="shared" si="8"/>
        <v>318.90000000000003</v>
      </c>
      <c r="H63" s="76">
        <f t="shared" si="9"/>
        <v>1</v>
      </c>
    </row>
    <row r="64" spans="1:8" ht="12.75">
      <c r="A64" s="129"/>
      <c r="B64" s="73" t="s">
        <v>47</v>
      </c>
      <c r="C64" s="84" t="s">
        <v>55</v>
      </c>
      <c r="D64" s="115"/>
      <c r="E64" s="74">
        <f>'LOTTO 1 RUP  Listino V. Cortese'!I37</f>
        <v>94.602</v>
      </c>
      <c r="F64" s="75">
        <f>'LOTTO 1 RUP  Listino V. Cortese'!L37</f>
        <v>0</v>
      </c>
      <c r="G64" s="74">
        <f t="shared" si="8"/>
        <v>94.602</v>
      </c>
      <c r="H64" s="76">
        <f t="shared" si="9"/>
        <v>1</v>
      </c>
    </row>
    <row r="65" spans="1:8" ht="12.75">
      <c r="A65" s="129"/>
      <c r="B65" s="77">
        <v>200125</v>
      </c>
      <c r="C65" s="84" t="s">
        <v>57</v>
      </c>
      <c r="D65" s="115"/>
      <c r="E65" s="74">
        <f>'LOTTO 1 RUP  Listino V. Cortese'!I44</f>
        <v>6.779999999999987</v>
      </c>
      <c r="F65" s="75">
        <f>'LOTTO 1 RUP  Listino V. Cortese'!L44</f>
        <v>0</v>
      </c>
      <c r="G65" s="74">
        <f t="shared" si="8"/>
        <v>6.779999999999987</v>
      </c>
      <c r="H65" s="76">
        <f t="shared" si="9"/>
        <v>1</v>
      </c>
    </row>
    <row r="66" spans="1:8" ht="25.5">
      <c r="A66" s="129"/>
      <c r="B66" s="79" t="s">
        <v>151</v>
      </c>
      <c r="C66" s="86" t="s">
        <v>50</v>
      </c>
      <c r="D66" s="115"/>
      <c r="E66" s="74">
        <f>'LOTTO 1 RUP  Listino V. Cortese'!I51</f>
        <v>2769.4398</v>
      </c>
      <c r="F66" s="75">
        <f>'LOTTO 1 RUP  Listino V. Cortese'!L51</f>
        <v>0</v>
      </c>
      <c r="G66" s="74">
        <f t="shared" si="8"/>
        <v>2769.4398</v>
      </c>
      <c r="H66" s="76">
        <f t="shared" si="9"/>
        <v>1</v>
      </c>
    </row>
    <row r="67" spans="1:8" ht="12.75">
      <c r="A67" s="129"/>
      <c r="B67" s="73" t="s">
        <v>43</v>
      </c>
      <c r="C67" s="86" t="s">
        <v>51</v>
      </c>
      <c r="D67" s="115"/>
      <c r="E67" s="74">
        <f>'LOTTO 1 RUP  Listino V. Cortese'!I59</f>
        <v>464.2296</v>
      </c>
      <c r="F67" s="75">
        <f>'LOTTO 1 RUP  Listino V. Cortese'!L59</f>
        <v>0</v>
      </c>
      <c r="G67" s="74">
        <f t="shared" si="8"/>
        <v>464.2296</v>
      </c>
      <c r="H67" s="76">
        <f t="shared" si="9"/>
        <v>1</v>
      </c>
    </row>
    <row r="68" spans="1:8" ht="12.75">
      <c r="A68" s="129"/>
      <c r="B68" s="73" t="s">
        <v>49</v>
      </c>
      <c r="C68" s="84" t="s">
        <v>58</v>
      </c>
      <c r="D68" s="115"/>
      <c r="E68" s="74">
        <f>'LOTTO 1 RUP  Listino V. Cortese'!I66</f>
        <v>120</v>
      </c>
      <c r="F68" s="75">
        <f>'LOTTO 1 RUP  Listino V. Cortese'!L66</f>
        <v>0</v>
      </c>
      <c r="G68" s="74">
        <f t="shared" si="8"/>
        <v>120</v>
      </c>
      <c r="H68" s="76">
        <f t="shared" si="9"/>
        <v>1</v>
      </c>
    </row>
    <row r="69" spans="1:8" ht="12.75">
      <c r="A69" s="116" t="s">
        <v>87</v>
      </c>
      <c r="B69" s="116"/>
      <c r="C69" s="116"/>
      <c r="D69" s="116"/>
      <c r="E69" s="81">
        <f>SUM(E60:E68)</f>
        <v>4625.6832</v>
      </c>
      <c r="F69" s="82">
        <f>SUM(F60:F68)</f>
        <v>0</v>
      </c>
      <c r="G69" s="81">
        <f>E69-F69</f>
        <v>4625.6832</v>
      </c>
      <c r="H69" s="83">
        <f>G69/E69</f>
        <v>1</v>
      </c>
    </row>
    <row r="70" spans="1:8" ht="12.75">
      <c r="A70" s="130"/>
      <c r="B70" s="130"/>
      <c r="C70" s="130"/>
      <c r="D70" s="130"/>
      <c r="E70" s="130"/>
      <c r="F70" s="130"/>
      <c r="G70" s="130"/>
      <c r="H70" s="130"/>
    </row>
    <row r="71" spans="1:8" ht="20.25">
      <c r="A71" s="113" t="s">
        <v>117</v>
      </c>
      <c r="B71" s="113"/>
      <c r="C71" s="113"/>
      <c r="D71" s="113"/>
      <c r="E71" s="113"/>
      <c r="F71" s="113"/>
      <c r="G71" s="113"/>
      <c r="H71" s="113"/>
    </row>
    <row r="72" spans="1:8" ht="12.75">
      <c r="A72" s="72" t="s">
        <v>118</v>
      </c>
      <c r="B72" s="72" t="s">
        <v>0</v>
      </c>
      <c r="C72" s="72" t="s">
        <v>1</v>
      </c>
      <c r="D72" s="72" t="s">
        <v>119</v>
      </c>
      <c r="E72" s="72" t="s">
        <v>11</v>
      </c>
      <c r="F72" s="72" t="s">
        <v>17</v>
      </c>
      <c r="G72" s="72" t="s">
        <v>6</v>
      </c>
      <c r="H72" s="72" t="s">
        <v>7</v>
      </c>
    </row>
    <row r="73" spans="1:8" ht="12.75">
      <c r="A73" s="129" t="s">
        <v>92</v>
      </c>
      <c r="B73" s="73" t="s">
        <v>162</v>
      </c>
      <c r="C73" s="84" t="s">
        <v>52</v>
      </c>
      <c r="D73" s="115" t="s">
        <v>94</v>
      </c>
      <c r="E73" s="74">
        <f>'LOTTO 1 RUP  Listino Arconate'!I9</f>
        <v>89.6682</v>
      </c>
      <c r="F73" s="75">
        <f>'LOTTO 1 RUP  Listino Arconate'!L9</f>
        <v>0</v>
      </c>
      <c r="G73" s="74">
        <f>E73-F73</f>
        <v>89.6682</v>
      </c>
      <c r="H73" s="76">
        <f>G73/E73</f>
        <v>1</v>
      </c>
    </row>
    <row r="74" spans="1:8" ht="12.75">
      <c r="A74" s="129"/>
      <c r="B74" s="77" t="s">
        <v>146</v>
      </c>
      <c r="C74" s="85" t="s">
        <v>147</v>
      </c>
      <c r="D74" s="115"/>
      <c r="E74" s="74">
        <f>'LOTTO 1 RUP  Listino Arconate'!I16</f>
        <v>400.5</v>
      </c>
      <c r="F74" s="75">
        <f>'LOTTO 1 RUP  Listino Arconate'!L16</f>
        <v>0</v>
      </c>
      <c r="G74" s="74">
        <f aca="true" t="shared" si="10" ref="G74:G82">E74-F74</f>
        <v>400.5</v>
      </c>
      <c r="H74" s="76">
        <f aca="true" t="shared" si="11" ref="H74:H82">G74/E74</f>
        <v>1</v>
      </c>
    </row>
    <row r="75" spans="1:8" ht="25.5">
      <c r="A75" s="129"/>
      <c r="B75" s="73" t="s">
        <v>176</v>
      </c>
      <c r="C75" s="84" t="s">
        <v>56</v>
      </c>
      <c r="D75" s="115"/>
      <c r="E75" s="74">
        <f>'LOTTO 1 RUP  Listino Arconate'!I23</f>
        <v>120</v>
      </c>
      <c r="F75" s="75">
        <f>'LOTTO 1 RUP  Listino Arconate'!L23</f>
        <v>0</v>
      </c>
      <c r="G75" s="74">
        <f t="shared" si="10"/>
        <v>120</v>
      </c>
      <c r="H75" s="76">
        <f t="shared" si="11"/>
        <v>1</v>
      </c>
    </row>
    <row r="76" spans="1:8" ht="12.75">
      <c r="A76" s="129"/>
      <c r="B76" s="77" t="s">
        <v>44</v>
      </c>
      <c r="C76" s="84" t="s">
        <v>133</v>
      </c>
      <c r="D76" s="115"/>
      <c r="E76" s="74">
        <f>'LOTTO 1 RUP  Listino Arconate'!I30</f>
        <v>318.90000000000003</v>
      </c>
      <c r="F76" s="75">
        <f>'LOTTO 1 RUP  Listino Arconate'!L30</f>
        <v>0</v>
      </c>
      <c r="G76" s="74">
        <f t="shared" si="10"/>
        <v>318.90000000000003</v>
      </c>
      <c r="H76" s="76">
        <f t="shared" si="11"/>
        <v>1</v>
      </c>
    </row>
    <row r="77" spans="1:8" ht="12.75">
      <c r="A77" s="129"/>
      <c r="B77" s="73" t="s">
        <v>46</v>
      </c>
      <c r="C77" s="84" t="s">
        <v>54</v>
      </c>
      <c r="D77" s="115"/>
      <c r="E77" s="74">
        <f>'LOTTO 1 RUP  Listino Arconate'!I37</f>
        <v>178.14</v>
      </c>
      <c r="F77" s="75">
        <f>'LOTTO 1 RUP  Listino Arconate'!L37</f>
        <v>0</v>
      </c>
      <c r="G77" s="74">
        <f t="shared" si="10"/>
        <v>178.14</v>
      </c>
      <c r="H77" s="76">
        <f t="shared" si="11"/>
        <v>1</v>
      </c>
    </row>
    <row r="78" spans="1:8" ht="12.75">
      <c r="A78" s="129"/>
      <c r="B78" s="73" t="s">
        <v>177</v>
      </c>
      <c r="C78" s="84" t="s">
        <v>55</v>
      </c>
      <c r="D78" s="115"/>
      <c r="E78" s="74">
        <f>'LOTTO 1 RUP  Listino Arconate'!I44</f>
        <v>104.7</v>
      </c>
      <c r="F78" s="75">
        <f>'LOTTO 1 RUP  Listino Arconate'!L44</f>
        <v>0</v>
      </c>
      <c r="G78" s="74">
        <f t="shared" si="10"/>
        <v>104.7</v>
      </c>
      <c r="H78" s="76">
        <f t="shared" si="11"/>
        <v>1</v>
      </c>
    </row>
    <row r="79" spans="1:8" ht="12.75">
      <c r="A79" s="129"/>
      <c r="B79" s="77">
        <v>200125</v>
      </c>
      <c r="C79" s="84" t="s">
        <v>57</v>
      </c>
      <c r="D79" s="115"/>
      <c r="E79" s="74">
        <f>'LOTTO 1 RUP  Listino Arconate'!I51</f>
        <v>18</v>
      </c>
      <c r="F79" s="75">
        <f>'LOTTO 1 RUP  Listino Arconate'!L51</f>
        <v>0</v>
      </c>
      <c r="G79" s="74">
        <f t="shared" si="10"/>
        <v>18</v>
      </c>
      <c r="H79" s="76">
        <f t="shared" si="11"/>
        <v>1</v>
      </c>
    </row>
    <row r="80" spans="1:8" ht="25.5">
      <c r="A80" s="129"/>
      <c r="B80" s="78" t="s">
        <v>178</v>
      </c>
      <c r="C80" s="86" t="s">
        <v>50</v>
      </c>
      <c r="D80" s="115"/>
      <c r="E80" s="74">
        <f>'LOTTO 1 RUP  Listino Arconate'!I58</f>
        <v>3621.7721999999994</v>
      </c>
      <c r="F80" s="75">
        <f>'LOTTO 1 RUP  Listino Arconate'!L58</f>
        <v>0</v>
      </c>
      <c r="G80" s="74">
        <f t="shared" si="10"/>
        <v>3621.7721999999994</v>
      </c>
      <c r="H80" s="76">
        <f t="shared" si="11"/>
        <v>1</v>
      </c>
    </row>
    <row r="81" spans="1:8" ht="12.75">
      <c r="A81" s="129"/>
      <c r="B81" s="73" t="s">
        <v>164</v>
      </c>
      <c r="C81" s="86" t="s">
        <v>51</v>
      </c>
      <c r="D81" s="115"/>
      <c r="E81" s="74">
        <f>'LOTTO 1 RUP  Listino Arconate'!I65</f>
        <v>401.6424</v>
      </c>
      <c r="F81" s="75">
        <f>'LOTTO 1 RUP  Listino Arconate'!L65</f>
        <v>0</v>
      </c>
      <c r="G81" s="74">
        <f t="shared" si="10"/>
        <v>401.6424</v>
      </c>
      <c r="H81" s="76">
        <f t="shared" si="11"/>
        <v>1</v>
      </c>
    </row>
    <row r="82" spans="1:8" ht="12.75">
      <c r="A82" s="129"/>
      <c r="B82" s="73" t="s">
        <v>179</v>
      </c>
      <c r="C82" s="84" t="s">
        <v>58</v>
      </c>
      <c r="D82" s="115"/>
      <c r="E82" s="74">
        <f>'LOTTO 1 RUP  Listino Arconate'!I72</f>
        <v>120</v>
      </c>
      <c r="F82" s="75">
        <f>'LOTTO 1 RUP  Listino Arconate'!L72</f>
        <v>0</v>
      </c>
      <c r="G82" s="74">
        <f t="shared" si="10"/>
        <v>120</v>
      </c>
      <c r="H82" s="76">
        <f t="shared" si="11"/>
        <v>1</v>
      </c>
    </row>
    <row r="83" spans="1:8" ht="12.75">
      <c r="A83" s="116" t="s">
        <v>93</v>
      </c>
      <c r="B83" s="116"/>
      <c r="C83" s="116"/>
      <c r="D83" s="116"/>
      <c r="E83" s="81">
        <f>SUM(E73:E82)</f>
        <v>5373.322799999999</v>
      </c>
      <c r="F83" s="82">
        <f>SUM(F73:F82)</f>
        <v>0</v>
      </c>
      <c r="G83" s="81">
        <f>E83-F83</f>
        <v>5373.322799999999</v>
      </c>
      <c r="H83" s="83">
        <f>G83/E83</f>
        <v>1</v>
      </c>
    </row>
    <row r="84" spans="1:8" ht="12.75">
      <c r="A84" s="126"/>
      <c r="B84" s="127"/>
      <c r="C84" s="127"/>
      <c r="D84" s="127"/>
      <c r="E84" s="127"/>
      <c r="F84" s="127"/>
      <c r="G84" s="127"/>
      <c r="H84" s="128"/>
    </row>
    <row r="85" spans="1:8" ht="20.25">
      <c r="A85" s="113" t="s">
        <v>130</v>
      </c>
      <c r="B85" s="113"/>
      <c r="C85" s="113"/>
      <c r="D85" s="113"/>
      <c r="E85" s="113"/>
      <c r="F85" s="113"/>
      <c r="G85" s="113"/>
      <c r="H85" s="113"/>
    </row>
    <row r="86" spans="1:8" ht="12.75">
      <c r="A86" s="72" t="s">
        <v>118</v>
      </c>
      <c r="B86" s="72" t="s">
        <v>0</v>
      </c>
      <c r="C86" s="72" t="s">
        <v>1</v>
      </c>
      <c r="D86" s="72" t="s">
        <v>119</v>
      </c>
      <c r="E86" s="72" t="s">
        <v>11</v>
      </c>
      <c r="F86" s="72" t="s">
        <v>17</v>
      </c>
      <c r="G86" s="72" t="s">
        <v>6</v>
      </c>
      <c r="H86" s="72" t="s">
        <v>7</v>
      </c>
    </row>
    <row r="87" spans="1:8" ht="12.75">
      <c r="A87" s="129" t="s">
        <v>132</v>
      </c>
      <c r="B87" s="73" t="s">
        <v>162</v>
      </c>
      <c r="C87" s="84" t="s">
        <v>52</v>
      </c>
      <c r="D87" s="115" t="s">
        <v>131</v>
      </c>
      <c r="E87" s="74">
        <f>'LOTTO 1 RUP  Listino Buscate'!I9</f>
        <v>359.7582</v>
      </c>
      <c r="F87" s="75">
        <f>'LOTTO 1 RUP  Listino Buscate'!L9</f>
        <v>0</v>
      </c>
      <c r="G87" s="74">
        <f>E87-F87</f>
        <v>359.7582</v>
      </c>
      <c r="H87" s="76">
        <f>G87/E87</f>
        <v>1</v>
      </c>
    </row>
    <row r="88" spans="1:8" ht="12.75">
      <c r="A88" s="129"/>
      <c r="B88" s="77" t="s">
        <v>146</v>
      </c>
      <c r="C88" s="85" t="s">
        <v>147</v>
      </c>
      <c r="D88" s="115"/>
      <c r="E88" s="74">
        <f>'LOTTO 1 RUP  Listino Buscate'!I16</f>
        <v>520.5</v>
      </c>
      <c r="F88" s="75">
        <f>'LOTTO 1 RUP  Listino Buscate'!L16</f>
        <v>0</v>
      </c>
      <c r="G88" s="74">
        <f aca="true" t="shared" si="12" ref="G88:G96">E88-F88</f>
        <v>520.5</v>
      </c>
      <c r="H88" s="76">
        <f aca="true" t="shared" si="13" ref="H88:H96">G88/E88</f>
        <v>1</v>
      </c>
    </row>
    <row r="89" spans="1:8" ht="12.75">
      <c r="A89" s="129"/>
      <c r="B89" s="73" t="s">
        <v>187</v>
      </c>
      <c r="C89" s="84" t="s">
        <v>56</v>
      </c>
      <c r="D89" s="115"/>
      <c r="E89" s="74">
        <f>'LOTTO 1 RUP  Listino Buscate'!I23</f>
        <v>120</v>
      </c>
      <c r="F89" s="75">
        <f>'LOTTO 1 RUP  Listino Buscate'!L23</f>
        <v>0</v>
      </c>
      <c r="G89" s="74">
        <f t="shared" si="12"/>
        <v>120</v>
      </c>
      <c r="H89" s="76">
        <f t="shared" si="13"/>
        <v>1</v>
      </c>
    </row>
    <row r="90" spans="1:8" ht="12.75">
      <c r="A90" s="129"/>
      <c r="B90" s="77" t="s">
        <v>44</v>
      </c>
      <c r="C90" s="84" t="s">
        <v>133</v>
      </c>
      <c r="D90" s="115"/>
      <c r="E90" s="74">
        <f>'LOTTO 1 RUP  Listino Buscate'!I30</f>
        <v>318.90000000000003</v>
      </c>
      <c r="F90" s="75">
        <f>'LOTTO 1 RUP  Listino Buscate'!L30</f>
        <v>0</v>
      </c>
      <c r="G90" s="74">
        <f t="shared" si="12"/>
        <v>318.90000000000003</v>
      </c>
      <c r="H90" s="76">
        <f t="shared" si="13"/>
        <v>1</v>
      </c>
    </row>
    <row r="91" spans="1:8" ht="12.75">
      <c r="A91" s="129"/>
      <c r="B91" s="73" t="s">
        <v>47</v>
      </c>
      <c r="C91" s="84" t="s">
        <v>55</v>
      </c>
      <c r="D91" s="115"/>
      <c r="E91" s="74">
        <f>'LOTTO 1 RUP  Listino Buscate'!I37</f>
        <v>89.4</v>
      </c>
      <c r="F91" s="75">
        <f>'LOTTO 1 RUP  Listino Buscate'!L37</f>
        <v>0</v>
      </c>
      <c r="G91" s="74">
        <f t="shared" si="12"/>
        <v>89.4</v>
      </c>
      <c r="H91" s="76">
        <f t="shared" si="13"/>
        <v>1</v>
      </c>
    </row>
    <row r="92" spans="1:8" ht="12.75">
      <c r="A92" s="129"/>
      <c r="B92" s="87" t="s">
        <v>45</v>
      </c>
      <c r="C92" s="84" t="s">
        <v>53</v>
      </c>
      <c r="D92" s="115"/>
      <c r="E92" s="74">
        <f>'LOTTO 1 RUP  Listino Buscate'!I44</f>
        <v>1147.65</v>
      </c>
      <c r="F92" s="75">
        <f>'LOTTO 1 RUP  Listino Buscate'!L44</f>
        <v>0</v>
      </c>
      <c r="G92" s="74">
        <f t="shared" si="12"/>
        <v>1147.65</v>
      </c>
      <c r="H92" s="76">
        <f t="shared" si="13"/>
        <v>1</v>
      </c>
    </row>
    <row r="93" spans="1:8" ht="12.75">
      <c r="A93" s="129"/>
      <c r="B93" s="77">
        <v>200125</v>
      </c>
      <c r="C93" s="84" t="s">
        <v>57</v>
      </c>
      <c r="D93" s="115"/>
      <c r="E93" s="74">
        <f>'LOTTO 1 RUP  Listino Buscate'!I51</f>
        <v>18</v>
      </c>
      <c r="F93" s="75">
        <f>'LOTTO 1 RUP  Listino Buscate'!L51</f>
        <v>0</v>
      </c>
      <c r="G93" s="74">
        <f t="shared" si="12"/>
        <v>18</v>
      </c>
      <c r="H93" s="76">
        <f t="shared" si="13"/>
        <v>1</v>
      </c>
    </row>
    <row r="94" spans="1:8" ht="25.5">
      <c r="A94" s="129"/>
      <c r="B94" s="78" t="s">
        <v>188</v>
      </c>
      <c r="C94" s="86" t="s">
        <v>50</v>
      </c>
      <c r="D94" s="115"/>
      <c r="E94" s="74">
        <f>'LOTTO 1 RUP  Listino Buscate'!I58</f>
        <v>1711.2918</v>
      </c>
      <c r="F94" s="75">
        <f>'LOTTO 1 RUP  Listino Buscate'!L58</f>
        <v>0</v>
      </c>
      <c r="G94" s="74">
        <f t="shared" si="12"/>
        <v>1711.2918</v>
      </c>
      <c r="H94" s="76">
        <f t="shared" si="13"/>
        <v>1</v>
      </c>
    </row>
    <row r="95" spans="1:8" ht="12.75">
      <c r="A95" s="129"/>
      <c r="B95" s="73" t="s">
        <v>164</v>
      </c>
      <c r="C95" s="86" t="s">
        <v>51</v>
      </c>
      <c r="D95" s="115"/>
      <c r="E95" s="74">
        <f>'LOTTO 1 RUP  Listino Buscate'!I65</f>
        <v>477.4692</v>
      </c>
      <c r="F95" s="75">
        <f>'LOTTO 1 RUP  Listino Buscate'!L65</f>
        <v>0</v>
      </c>
      <c r="G95" s="74">
        <f t="shared" si="12"/>
        <v>477.4692</v>
      </c>
      <c r="H95" s="76">
        <f t="shared" si="13"/>
        <v>1</v>
      </c>
    </row>
    <row r="96" spans="1:8" ht="12.75">
      <c r="A96" s="129"/>
      <c r="B96" s="73" t="s">
        <v>179</v>
      </c>
      <c r="C96" s="84" t="s">
        <v>58</v>
      </c>
      <c r="D96" s="115"/>
      <c r="E96" s="74">
        <f>'LOTTO 1 RUP  Listino Buscate'!I72</f>
        <v>120</v>
      </c>
      <c r="F96" s="75">
        <f>'LOTTO 1 RUP  Listino Buscate'!L72</f>
        <v>0</v>
      </c>
      <c r="G96" s="74">
        <f t="shared" si="12"/>
        <v>120</v>
      </c>
      <c r="H96" s="76">
        <f t="shared" si="13"/>
        <v>1</v>
      </c>
    </row>
    <row r="97" spans="1:8" ht="12.75">
      <c r="A97" s="116" t="s">
        <v>93</v>
      </c>
      <c r="B97" s="116"/>
      <c r="C97" s="116"/>
      <c r="D97" s="116"/>
      <c r="E97" s="81">
        <f>SUM(E87:E96)</f>
        <v>4882.9692</v>
      </c>
      <c r="F97" s="82">
        <f>SUM(F87:F96)</f>
        <v>0</v>
      </c>
      <c r="G97" s="81">
        <f>E97-F97</f>
        <v>4882.9692</v>
      </c>
      <c r="H97" s="83">
        <f>G97/E97</f>
        <v>1</v>
      </c>
    </row>
    <row r="98" spans="1:8" ht="12.75">
      <c r="A98" s="126"/>
      <c r="B98" s="127"/>
      <c r="C98" s="127"/>
      <c r="D98" s="127"/>
      <c r="E98" s="127"/>
      <c r="F98" s="127"/>
      <c r="G98" s="127"/>
      <c r="H98" s="128"/>
    </row>
    <row r="99" spans="1:8" ht="20.25">
      <c r="A99" s="113" t="s">
        <v>189</v>
      </c>
      <c r="B99" s="113"/>
      <c r="C99" s="113"/>
      <c r="D99" s="113"/>
      <c r="E99" s="113"/>
      <c r="F99" s="113"/>
      <c r="G99" s="113"/>
      <c r="H99" s="113"/>
    </row>
    <row r="100" spans="1:8" ht="12.75">
      <c r="A100" s="72" t="s">
        <v>118</v>
      </c>
      <c r="B100" s="72" t="s">
        <v>0</v>
      </c>
      <c r="C100" s="72" t="s">
        <v>1</v>
      </c>
      <c r="D100" s="72" t="s">
        <v>119</v>
      </c>
      <c r="E100" s="72" t="s">
        <v>11</v>
      </c>
      <c r="F100" s="72" t="s">
        <v>17</v>
      </c>
      <c r="G100" s="72" t="s">
        <v>6</v>
      </c>
      <c r="H100" s="72" t="s">
        <v>7</v>
      </c>
    </row>
    <row r="101" spans="1:8" ht="12.75">
      <c r="A101" s="131" t="s">
        <v>191</v>
      </c>
      <c r="B101" s="73" t="s">
        <v>162</v>
      </c>
      <c r="C101" s="84" t="s">
        <v>52</v>
      </c>
      <c r="D101" s="132" t="s">
        <v>190</v>
      </c>
      <c r="E101" s="74">
        <f>'LOTTO 1 RUP  Listino S Giorgio'!I9</f>
        <v>180.10000000000002</v>
      </c>
      <c r="F101" s="75">
        <f>'LOTTO 1 RUP  Listino S Giorgio'!L9</f>
        <v>0</v>
      </c>
      <c r="G101" s="74">
        <f aca="true" t="shared" si="14" ref="G101:G109">E101-F101</f>
        <v>180.10000000000002</v>
      </c>
      <c r="H101" s="76">
        <f aca="true" t="shared" si="15" ref="H101:H109">G101/E101</f>
        <v>1</v>
      </c>
    </row>
    <row r="102" spans="1:8" ht="12.75">
      <c r="A102" s="129"/>
      <c r="B102" s="77" t="s">
        <v>146</v>
      </c>
      <c r="C102" s="85" t="s">
        <v>147</v>
      </c>
      <c r="D102" s="115"/>
      <c r="E102" s="74">
        <f>'LOTTO 1 RUP  Listino S Giorgio'!I16</f>
        <v>400.5</v>
      </c>
      <c r="F102" s="75">
        <f>'LOTTO 1 RUP  Listino S Giorgio'!L16</f>
        <v>0</v>
      </c>
      <c r="G102" s="74">
        <f t="shared" si="14"/>
        <v>400.5</v>
      </c>
      <c r="H102" s="76">
        <f t="shared" si="15"/>
        <v>1</v>
      </c>
    </row>
    <row r="103" spans="1:8" ht="12.75">
      <c r="A103" s="129"/>
      <c r="B103" s="73" t="s">
        <v>210</v>
      </c>
      <c r="C103" s="84" t="s">
        <v>56</v>
      </c>
      <c r="D103" s="115"/>
      <c r="E103" s="74">
        <f>'LOTTO 1 RUP  Listino S Giorgio'!I23</f>
        <v>120</v>
      </c>
      <c r="F103" s="75">
        <f>'LOTTO 1 RUP  Listino S Giorgio'!L23</f>
        <v>0</v>
      </c>
      <c r="G103" s="74">
        <f t="shared" si="14"/>
        <v>120</v>
      </c>
      <c r="H103" s="76">
        <f t="shared" si="15"/>
        <v>1</v>
      </c>
    </row>
    <row r="104" spans="1:8" ht="12.75">
      <c r="A104" s="129"/>
      <c r="B104" s="73" t="s">
        <v>47</v>
      </c>
      <c r="C104" s="84" t="s">
        <v>55</v>
      </c>
      <c r="D104" s="115"/>
      <c r="E104" s="74">
        <f>'LOTTO 1 RUP  Listino S Giorgio'!I30</f>
        <v>104.7</v>
      </c>
      <c r="F104" s="75">
        <f>'LOTTO 1 RUP  Listino S Giorgio'!L30</f>
        <v>0</v>
      </c>
      <c r="G104" s="74">
        <f t="shared" si="14"/>
        <v>104.7</v>
      </c>
      <c r="H104" s="76">
        <f t="shared" si="15"/>
        <v>1</v>
      </c>
    </row>
    <row r="105" spans="1:8" ht="12.75">
      <c r="A105" s="129"/>
      <c r="B105" s="77">
        <v>200125</v>
      </c>
      <c r="C105" s="84" t="s">
        <v>57</v>
      </c>
      <c r="D105" s="115"/>
      <c r="E105" s="74">
        <f>'LOTTO 1 RUP  Listino S Giorgio'!I37</f>
        <v>-11.222000000000008</v>
      </c>
      <c r="F105" s="75">
        <f>'LOTTO 1 RUP  Listino S Giorgio'!L37</f>
        <v>0</v>
      </c>
      <c r="G105" s="74">
        <f t="shared" si="14"/>
        <v>-11.222000000000008</v>
      </c>
      <c r="H105" s="76">
        <f t="shared" si="15"/>
        <v>1</v>
      </c>
    </row>
    <row r="106" spans="1:8" ht="12.75">
      <c r="A106" s="129"/>
      <c r="B106" s="78" t="s">
        <v>211</v>
      </c>
      <c r="C106" s="86" t="s">
        <v>50</v>
      </c>
      <c r="D106" s="115"/>
      <c r="E106" s="74">
        <f>'LOTTO 1 RUP  Listino S Giorgio'!I44</f>
        <v>701.4</v>
      </c>
      <c r="F106" s="75">
        <f>'LOTTO 1 RUP  Listino S Giorgio'!L44</f>
        <v>120</v>
      </c>
      <c r="G106" s="74">
        <f t="shared" si="14"/>
        <v>581.4</v>
      </c>
      <c r="H106" s="76">
        <f t="shared" si="15"/>
        <v>0.8289136013686912</v>
      </c>
    </row>
    <row r="107" spans="1:8" ht="12.75">
      <c r="A107" s="129"/>
      <c r="B107" s="73" t="s">
        <v>164</v>
      </c>
      <c r="C107" s="86" t="s">
        <v>51</v>
      </c>
      <c r="D107" s="115"/>
      <c r="E107" s="74">
        <f>'LOTTO 1 RUP  Listino S Giorgio'!I51</f>
        <v>258.414</v>
      </c>
      <c r="F107" s="75">
        <f>'LOTTO 1 RUP  Listino S Giorgio'!L51</f>
        <v>0</v>
      </c>
      <c r="G107" s="74">
        <f t="shared" si="14"/>
        <v>258.414</v>
      </c>
      <c r="H107" s="76">
        <f t="shared" si="15"/>
        <v>1</v>
      </c>
    </row>
    <row r="108" spans="1:8" ht="12.75">
      <c r="A108" s="129"/>
      <c r="B108" s="73" t="s">
        <v>179</v>
      </c>
      <c r="C108" s="84" t="s">
        <v>58</v>
      </c>
      <c r="D108" s="115"/>
      <c r="E108" s="74">
        <f>'LOTTO 1 RUP  Listino S Giorgio'!I58</f>
        <v>120</v>
      </c>
      <c r="F108" s="75">
        <f>'LOTTO 1 RUP  Listino S Giorgio'!L58</f>
        <v>0</v>
      </c>
      <c r="G108" s="74">
        <f t="shared" si="14"/>
        <v>120</v>
      </c>
      <c r="H108" s="76">
        <f t="shared" si="15"/>
        <v>1</v>
      </c>
    </row>
    <row r="109" spans="1:8" ht="12.75">
      <c r="A109" s="116" t="s">
        <v>193</v>
      </c>
      <c r="B109" s="116"/>
      <c r="C109" s="116"/>
      <c r="D109" s="116"/>
      <c r="E109" s="81">
        <f>SUM(E101:E108)</f>
        <v>1873.892</v>
      </c>
      <c r="F109" s="82">
        <f>SUM(F101:F108)</f>
        <v>120</v>
      </c>
      <c r="G109" s="81">
        <f t="shared" si="14"/>
        <v>1753.892</v>
      </c>
      <c r="H109" s="83">
        <f t="shared" si="15"/>
        <v>0.9359621579045111</v>
      </c>
    </row>
    <row r="110" spans="1:8" ht="12.75">
      <c r="A110" s="126"/>
      <c r="B110" s="127"/>
      <c r="C110" s="127"/>
      <c r="D110" s="127"/>
      <c r="E110" s="127"/>
      <c r="F110" s="127"/>
      <c r="G110" s="127"/>
      <c r="H110" s="128"/>
    </row>
    <row r="111" spans="1:8" ht="20.25">
      <c r="A111" s="113" t="s">
        <v>192</v>
      </c>
      <c r="B111" s="113"/>
      <c r="C111" s="113"/>
      <c r="D111" s="113"/>
      <c r="E111" s="113"/>
      <c r="F111" s="113"/>
      <c r="G111" s="113"/>
      <c r="H111" s="113"/>
    </row>
    <row r="112" spans="1:8" ht="12.75" customHeight="1">
      <c r="A112" s="72" t="s">
        <v>118</v>
      </c>
      <c r="B112" s="72" t="s">
        <v>0</v>
      </c>
      <c r="C112" s="72" t="s">
        <v>1</v>
      </c>
      <c r="D112" s="72" t="s">
        <v>119</v>
      </c>
      <c r="E112" s="72" t="s">
        <v>11</v>
      </c>
      <c r="F112" s="72" t="s">
        <v>17</v>
      </c>
      <c r="G112" s="72" t="s">
        <v>6</v>
      </c>
      <c r="H112" s="72" t="s">
        <v>7</v>
      </c>
    </row>
    <row r="113" spans="1:8" ht="12.75">
      <c r="A113" s="131" t="s">
        <v>199</v>
      </c>
      <c r="B113" s="73" t="s">
        <v>42</v>
      </c>
      <c r="C113" s="84" t="s">
        <v>52</v>
      </c>
      <c r="D113" s="132" t="s">
        <v>212</v>
      </c>
      <c r="E113" s="74">
        <f>'LOTTO 1 RUP  Listino Dairago'!I9</f>
        <v>204.61200000000002</v>
      </c>
      <c r="F113" s="75">
        <f>'LOTTO 1 RUP  Listino Dairago'!L9</f>
        <v>0</v>
      </c>
      <c r="G113" s="74">
        <f aca="true" t="shared" si="16" ref="G113:G121">E113-F113</f>
        <v>204.61200000000002</v>
      </c>
      <c r="H113" s="76">
        <f aca="true" t="shared" si="17" ref="H113:H121">G113/E113</f>
        <v>1</v>
      </c>
    </row>
    <row r="114" spans="1:8" ht="12.75">
      <c r="A114" s="129"/>
      <c r="B114" s="77" t="s">
        <v>146</v>
      </c>
      <c r="C114" s="85" t="s">
        <v>147</v>
      </c>
      <c r="D114" s="115"/>
      <c r="E114" s="74">
        <f>'LOTTO 1 RUP  Listino Dairago'!I16</f>
        <v>400.5</v>
      </c>
      <c r="F114" s="75">
        <f>'LOTTO 1 RUP  Listino Dairago'!L16</f>
        <v>0</v>
      </c>
      <c r="G114" s="74">
        <f t="shared" si="16"/>
        <v>400.5</v>
      </c>
      <c r="H114" s="76">
        <f t="shared" si="17"/>
        <v>1</v>
      </c>
    </row>
    <row r="115" spans="1:8" ht="12.75">
      <c r="A115" s="129"/>
      <c r="B115" s="73" t="s">
        <v>187</v>
      </c>
      <c r="C115" s="84" t="s">
        <v>56</v>
      </c>
      <c r="D115" s="115"/>
      <c r="E115" s="74">
        <f>'LOTTO 1 RUP  Listino Dairago'!I23</f>
        <v>120</v>
      </c>
      <c r="F115" s="75">
        <f>'LOTTO 1 RUP  Listino Dairago'!L23</f>
        <v>0</v>
      </c>
      <c r="G115" s="74">
        <f t="shared" si="16"/>
        <v>120</v>
      </c>
      <c r="H115" s="76">
        <f t="shared" si="17"/>
        <v>1</v>
      </c>
    </row>
    <row r="116" spans="1:8" ht="12.75">
      <c r="A116" s="129"/>
      <c r="B116" s="73" t="s">
        <v>47</v>
      </c>
      <c r="C116" s="84" t="s">
        <v>55</v>
      </c>
      <c r="D116" s="115"/>
      <c r="E116" s="74">
        <f>'LOTTO 1 RUP  Listino Dairago'!I30</f>
        <v>104.7</v>
      </c>
      <c r="F116" s="75">
        <f>'LOTTO 1 RUP  Listino Dairago'!L30</f>
        <v>0</v>
      </c>
      <c r="G116" s="74">
        <f t="shared" si="16"/>
        <v>104.7</v>
      </c>
      <c r="H116" s="76">
        <f t="shared" si="17"/>
        <v>1</v>
      </c>
    </row>
    <row r="117" spans="1:8" ht="12.75">
      <c r="A117" s="129"/>
      <c r="B117" s="77">
        <v>200125</v>
      </c>
      <c r="C117" s="84" t="s">
        <v>57</v>
      </c>
      <c r="D117" s="115"/>
      <c r="E117" s="74">
        <f>'LOTTO 1 RUP  Listino Dairago'!I37</f>
        <v>7.72999999999999</v>
      </c>
      <c r="F117" s="75">
        <f>'LOTTO 1 RUP  Listino Dairago'!L37</f>
        <v>0</v>
      </c>
      <c r="G117" s="74">
        <f t="shared" si="16"/>
        <v>7.72999999999999</v>
      </c>
      <c r="H117" s="76">
        <f t="shared" si="17"/>
        <v>1</v>
      </c>
    </row>
    <row r="118" spans="1:8" ht="12.75">
      <c r="A118" s="129"/>
      <c r="B118" s="78" t="s">
        <v>41</v>
      </c>
      <c r="C118" s="86" t="s">
        <v>50</v>
      </c>
      <c r="D118" s="115"/>
      <c r="E118" s="74">
        <f>'LOTTO 1 RUP  Listino Dairago'!I44</f>
        <v>2928.1620000000003</v>
      </c>
      <c r="F118" s="75">
        <f>'LOTTO 1 RUP  Listino Dairago'!L44</f>
        <v>0</v>
      </c>
      <c r="G118" s="74">
        <f t="shared" si="16"/>
        <v>2928.1620000000003</v>
      </c>
      <c r="H118" s="76">
        <f t="shared" si="17"/>
        <v>1</v>
      </c>
    </row>
    <row r="119" spans="1:8" ht="12.75">
      <c r="A119" s="129"/>
      <c r="B119" s="73" t="s">
        <v>164</v>
      </c>
      <c r="C119" s="86" t="s">
        <v>51</v>
      </c>
      <c r="D119" s="115"/>
      <c r="E119" s="74">
        <f>'LOTTO 1 RUP  Listino Dairago'!I51</f>
        <v>463.02599999999995</v>
      </c>
      <c r="F119" s="75">
        <f>'LOTTO 1 RUP  Listino Dairago'!L51</f>
        <v>0</v>
      </c>
      <c r="G119" s="74">
        <f t="shared" si="16"/>
        <v>463.02599999999995</v>
      </c>
      <c r="H119" s="76">
        <f t="shared" si="17"/>
        <v>1</v>
      </c>
    </row>
    <row r="120" spans="1:8" ht="12.75">
      <c r="A120" s="129"/>
      <c r="B120" s="73" t="s">
        <v>179</v>
      </c>
      <c r="C120" s="84" t="s">
        <v>58</v>
      </c>
      <c r="D120" s="115"/>
      <c r="E120" s="74">
        <f>'LOTTO 1 RUP  Listino Dairago'!I58</f>
        <v>120</v>
      </c>
      <c r="F120" s="75">
        <f>'LOTTO 1 RUP  Listino Dairago'!L58</f>
        <v>0</v>
      </c>
      <c r="G120" s="74">
        <f t="shared" si="16"/>
        <v>120</v>
      </c>
      <c r="H120" s="76">
        <f t="shared" si="17"/>
        <v>1</v>
      </c>
    </row>
    <row r="121" spans="1:8" ht="12.75">
      <c r="A121" s="116" t="s">
        <v>194</v>
      </c>
      <c r="B121" s="116"/>
      <c r="C121" s="116"/>
      <c r="D121" s="116"/>
      <c r="E121" s="81">
        <f>SUM(E113:E120)</f>
        <v>4348.7300000000005</v>
      </c>
      <c r="F121" s="82">
        <f>SUM(F113:F120)</f>
        <v>0</v>
      </c>
      <c r="G121" s="81">
        <f t="shared" si="16"/>
        <v>4348.7300000000005</v>
      </c>
      <c r="H121" s="83">
        <f t="shared" si="17"/>
        <v>1</v>
      </c>
    </row>
    <row r="122" spans="1:8" ht="12.75">
      <c r="A122" s="126"/>
      <c r="B122" s="127"/>
      <c r="C122" s="127"/>
      <c r="D122" s="127"/>
      <c r="E122" s="127"/>
      <c r="F122" s="127"/>
      <c r="G122" s="127"/>
      <c r="H122" s="128"/>
    </row>
    <row r="123" spans="1:8" ht="20.25">
      <c r="A123" s="113" t="s">
        <v>195</v>
      </c>
      <c r="B123" s="113"/>
      <c r="C123" s="113"/>
      <c r="D123" s="113"/>
      <c r="E123" s="113"/>
      <c r="F123" s="113"/>
      <c r="G123" s="113"/>
      <c r="H123" s="113"/>
    </row>
    <row r="124" spans="1:8" ht="12.75" customHeight="1">
      <c r="A124" s="72" t="s">
        <v>118</v>
      </c>
      <c r="B124" s="72" t="s">
        <v>0</v>
      </c>
      <c r="C124" s="72" t="s">
        <v>1</v>
      </c>
      <c r="D124" s="72" t="s">
        <v>119</v>
      </c>
      <c r="E124" s="72" t="s">
        <v>11</v>
      </c>
      <c r="F124" s="72" t="s">
        <v>17</v>
      </c>
      <c r="G124" s="72" t="s">
        <v>6</v>
      </c>
      <c r="H124" s="72" t="s">
        <v>7</v>
      </c>
    </row>
    <row r="125" spans="1:8" ht="12.75">
      <c r="A125" s="133" t="s">
        <v>249</v>
      </c>
      <c r="B125" s="73" t="s">
        <v>162</v>
      </c>
      <c r="C125" s="84" t="s">
        <v>52</v>
      </c>
      <c r="D125" s="132" t="s">
        <v>235</v>
      </c>
      <c r="E125" s="74">
        <f>'LOTTO 1 RUP  Listino Turbigo'!I9</f>
        <v>283.20000000000005</v>
      </c>
      <c r="F125" s="75">
        <f>'LOTTO 1 RUP  Listino Turbigo'!L9</f>
        <v>0</v>
      </c>
      <c r="G125" s="74">
        <f aca="true" t="shared" si="18" ref="G125:G133">E125-F125</f>
        <v>283.20000000000005</v>
      </c>
      <c r="H125" s="76">
        <f aca="true" t="shared" si="19" ref="H125:H133">G125/E125</f>
        <v>1</v>
      </c>
    </row>
    <row r="126" spans="1:8" ht="12.75">
      <c r="A126" s="129"/>
      <c r="B126" s="77" t="s">
        <v>146</v>
      </c>
      <c r="C126" s="85" t="s">
        <v>147</v>
      </c>
      <c r="D126" s="115"/>
      <c r="E126" s="74">
        <f>'LOTTO 1 RUP  Listino Turbigo'!I16</f>
        <v>400.5</v>
      </c>
      <c r="F126" s="75">
        <f>'LOTTO 1 RUP  Listino Turbigo'!L16</f>
        <v>0</v>
      </c>
      <c r="G126" s="74">
        <f t="shared" si="18"/>
        <v>400.5</v>
      </c>
      <c r="H126" s="76">
        <f t="shared" si="19"/>
        <v>1</v>
      </c>
    </row>
    <row r="127" spans="1:8" ht="12.75">
      <c r="A127" s="129"/>
      <c r="B127" s="73" t="s">
        <v>234</v>
      </c>
      <c r="C127" s="84" t="s">
        <v>56</v>
      </c>
      <c r="D127" s="115"/>
      <c r="E127" s="74">
        <f>'LOTTO 1 RUP  Listino Turbigo'!I23</f>
        <v>120</v>
      </c>
      <c r="F127" s="75">
        <f>'LOTTO 1 RUP  Listino Turbigo'!L23</f>
        <v>0</v>
      </c>
      <c r="G127" s="74">
        <f t="shared" si="18"/>
        <v>120</v>
      </c>
      <c r="H127" s="76">
        <f t="shared" si="19"/>
        <v>1</v>
      </c>
    </row>
    <row r="128" spans="1:8" ht="12.75">
      <c r="A128" s="129"/>
      <c r="B128" s="73" t="s">
        <v>47</v>
      </c>
      <c r="C128" s="84" t="s">
        <v>55</v>
      </c>
      <c r="D128" s="115"/>
      <c r="E128" s="74">
        <f>'LOTTO 1 RUP  Listino Turbigo'!I30</f>
        <v>107.10000000000001</v>
      </c>
      <c r="F128" s="75">
        <f>'LOTTO 1 RUP  Listino Turbigo'!L30</f>
        <v>0</v>
      </c>
      <c r="G128" s="74">
        <f t="shared" si="18"/>
        <v>107.10000000000001</v>
      </c>
      <c r="H128" s="76">
        <f t="shared" si="19"/>
        <v>1</v>
      </c>
    </row>
    <row r="129" spans="1:8" ht="12.75">
      <c r="A129" s="129"/>
      <c r="B129" s="77">
        <v>200125</v>
      </c>
      <c r="C129" s="84" t="s">
        <v>57</v>
      </c>
      <c r="D129" s="115"/>
      <c r="E129" s="74">
        <f>'LOTTO 1 RUP  Listino Turbigo'!I37</f>
        <v>-28.919999999999987</v>
      </c>
      <c r="F129" s="75">
        <f>'LOTTO 1 RUP  Listino Turbigo'!L37</f>
        <v>0</v>
      </c>
      <c r="G129" s="74">
        <f t="shared" si="18"/>
        <v>-28.919999999999987</v>
      </c>
      <c r="H129" s="76">
        <f t="shared" si="19"/>
        <v>1</v>
      </c>
    </row>
    <row r="130" spans="1:8" ht="12.75">
      <c r="A130" s="129"/>
      <c r="B130" s="78" t="s">
        <v>41</v>
      </c>
      <c r="C130" s="86" t="s">
        <v>50</v>
      </c>
      <c r="D130" s="115"/>
      <c r="E130" s="74">
        <f>'LOTTO 1 RUP  Listino Turbigo'!I44</f>
        <v>4149.102</v>
      </c>
      <c r="F130" s="75">
        <f>'LOTTO 1 RUP  Listino Turbigo'!L44</f>
        <v>0</v>
      </c>
      <c r="G130" s="74">
        <f t="shared" si="18"/>
        <v>4149.102</v>
      </c>
      <c r="H130" s="76">
        <f t="shared" si="19"/>
        <v>1</v>
      </c>
    </row>
    <row r="131" spans="1:8" ht="12.75">
      <c r="A131" s="129"/>
      <c r="B131" s="73" t="s">
        <v>164</v>
      </c>
      <c r="C131" s="86" t="s">
        <v>51</v>
      </c>
      <c r="D131" s="115"/>
      <c r="E131" s="74">
        <f>'LOTTO 1 RUP  Listino Turbigo'!I51</f>
        <v>408.86400000000003</v>
      </c>
      <c r="F131" s="75">
        <f>'LOTTO 1 RUP  Listino Turbigo'!L51</f>
        <v>0</v>
      </c>
      <c r="G131" s="74">
        <f t="shared" si="18"/>
        <v>408.86400000000003</v>
      </c>
      <c r="H131" s="76">
        <f t="shared" si="19"/>
        <v>1</v>
      </c>
    </row>
    <row r="132" spans="1:8" ht="12.75">
      <c r="A132" s="129"/>
      <c r="B132" s="73" t="s">
        <v>179</v>
      </c>
      <c r="C132" s="84" t="s">
        <v>58</v>
      </c>
      <c r="D132" s="115"/>
      <c r="E132" s="74">
        <f>'LOTTO 1 RUP  Listino Turbigo'!I58</f>
        <v>120</v>
      </c>
      <c r="F132" s="75">
        <f>'LOTTO 1 RUP  Listino Turbigo'!L58</f>
        <v>0</v>
      </c>
      <c r="G132" s="74">
        <f t="shared" si="18"/>
        <v>120</v>
      </c>
      <c r="H132" s="76">
        <f t="shared" si="19"/>
        <v>1</v>
      </c>
    </row>
    <row r="133" spans="1:8" ht="12.75">
      <c r="A133" s="116" t="s">
        <v>196</v>
      </c>
      <c r="B133" s="116"/>
      <c r="C133" s="116"/>
      <c r="D133" s="116"/>
      <c r="E133" s="81">
        <f>SUM(E125:E132)</f>
        <v>5559.846</v>
      </c>
      <c r="F133" s="82">
        <f>SUM(F125:F132)</f>
        <v>0</v>
      </c>
      <c r="G133" s="81">
        <f t="shared" si="18"/>
        <v>5559.846</v>
      </c>
      <c r="H133" s="83">
        <f t="shared" si="19"/>
        <v>1</v>
      </c>
    </row>
    <row r="134" spans="1:8" ht="12.75">
      <c r="A134" s="126"/>
      <c r="B134" s="127"/>
      <c r="C134" s="127"/>
      <c r="D134" s="127"/>
      <c r="E134" s="127"/>
      <c r="F134" s="127"/>
      <c r="G134" s="127"/>
      <c r="H134" s="128"/>
    </row>
    <row r="135" spans="1:8" ht="20.25">
      <c r="A135" s="113" t="s">
        <v>197</v>
      </c>
      <c r="B135" s="113"/>
      <c r="C135" s="113"/>
      <c r="D135" s="113"/>
      <c r="E135" s="113"/>
      <c r="F135" s="113"/>
      <c r="G135" s="113"/>
      <c r="H135" s="113"/>
    </row>
    <row r="136" spans="1:8" ht="12.75">
      <c r="A136" s="72" t="s">
        <v>118</v>
      </c>
      <c r="B136" s="72" t="s">
        <v>0</v>
      </c>
      <c r="C136" s="72" t="s">
        <v>1</v>
      </c>
      <c r="D136" s="72" t="s">
        <v>119</v>
      </c>
      <c r="E136" s="72" t="s">
        <v>11</v>
      </c>
      <c r="F136" s="72" t="s">
        <v>17</v>
      </c>
      <c r="G136" s="72" t="s">
        <v>6</v>
      </c>
      <c r="H136" s="72" t="s">
        <v>7</v>
      </c>
    </row>
    <row r="137" spans="1:8" ht="12.75">
      <c r="A137" s="133" t="s">
        <v>250</v>
      </c>
      <c r="B137" s="77" t="s">
        <v>146</v>
      </c>
      <c r="C137" s="85" t="s">
        <v>147</v>
      </c>
      <c r="D137" s="134" t="s">
        <v>252</v>
      </c>
      <c r="E137" s="74">
        <f>'LOTTO 1 RUP  Listino Robecchett'!I9</f>
        <v>400.5</v>
      </c>
      <c r="F137" s="75">
        <f>'LOTTO 1 RUP  Listino Robecchett'!L9</f>
        <v>0</v>
      </c>
      <c r="G137" s="74">
        <f aca="true" t="shared" si="20" ref="G137:G143">E137-F137</f>
        <v>400.5</v>
      </c>
      <c r="H137" s="76">
        <f aca="true" t="shared" si="21" ref="H137:H143">G137/E137</f>
        <v>1</v>
      </c>
    </row>
    <row r="138" spans="1:8" ht="12.75">
      <c r="A138" s="129"/>
      <c r="B138" s="73" t="s">
        <v>247</v>
      </c>
      <c r="C138" s="84" t="s">
        <v>56</v>
      </c>
      <c r="D138" s="115"/>
      <c r="E138" s="74">
        <f>'LOTTO 1 RUP  Listino Robecchett'!I16</f>
        <v>120</v>
      </c>
      <c r="F138" s="75">
        <f>'LOTTO 1 RUP  Listino Robecchett'!L16</f>
        <v>0</v>
      </c>
      <c r="G138" s="74">
        <f t="shared" si="20"/>
        <v>120</v>
      </c>
      <c r="H138" s="76">
        <f t="shared" si="21"/>
        <v>1</v>
      </c>
    </row>
    <row r="139" spans="1:8" ht="25.5">
      <c r="A139" s="129"/>
      <c r="B139" s="73" t="s">
        <v>248</v>
      </c>
      <c r="C139" s="84" t="s">
        <v>55</v>
      </c>
      <c r="D139" s="115"/>
      <c r="E139" s="74">
        <f>'LOTTO 1 RUP  Listino Robecchett'!I23</f>
        <v>104.7</v>
      </c>
      <c r="F139" s="75">
        <f>'LOTTO 1 RUP  Listino Robecchett'!L23</f>
        <v>0</v>
      </c>
      <c r="G139" s="74">
        <f t="shared" si="20"/>
        <v>104.7</v>
      </c>
      <c r="H139" s="76">
        <f t="shared" si="21"/>
        <v>1</v>
      </c>
    </row>
    <row r="140" spans="1:8" ht="12.75">
      <c r="A140" s="129"/>
      <c r="B140" s="77">
        <v>200125</v>
      </c>
      <c r="C140" s="84" t="s">
        <v>57</v>
      </c>
      <c r="D140" s="115"/>
      <c r="E140" s="74">
        <f>'LOTTO 1 RUP  Listino Robecchett'!I30</f>
        <v>46.56</v>
      </c>
      <c r="F140" s="75">
        <f>'LOTTO 1 RUP  Listino Robecchett'!L30</f>
        <v>0</v>
      </c>
      <c r="G140" s="74">
        <f t="shared" si="20"/>
        <v>46.56</v>
      </c>
      <c r="H140" s="76">
        <f t="shared" si="21"/>
        <v>1</v>
      </c>
    </row>
    <row r="141" spans="1:8" ht="12.75">
      <c r="A141" s="129"/>
      <c r="B141" s="73" t="s">
        <v>43</v>
      </c>
      <c r="C141" s="86" t="s">
        <v>51</v>
      </c>
      <c r="D141" s="115"/>
      <c r="E141" s="74">
        <f>'LOTTO 1 RUP  Listino Robecchett'!I37</f>
        <v>372.756</v>
      </c>
      <c r="F141" s="75">
        <f>'LOTTO 1 RUP  Listino Robecchett'!L37</f>
        <v>0</v>
      </c>
      <c r="G141" s="74">
        <f t="shared" si="20"/>
        <v>372.756</v>
      </c>
      <c r="H141" s="76">
        <f t="shared" si="21"/>
        <v>1</v>
      </c>
    </row>
    <row r="142" spans="1:8" ht="12.75">
      <c r="A142" s="129"/>
      <c r="B142" s="73" t="s">
        <v>49</v>
      </c>
      <c r="C142" s="84" t="s">
        <v>58</v>
      </c>
      <c r="D142" s="115"/>
      <c r="E142" s="74">
        <f>'LOTTO 1 RUP  Listino Robecchett'!I44</f>
        <v>120</v>
      </c>
      <c r="F142" s="75">
        <f>'LOTTO 1 RUP  Listino Robecchett'!L44</f>
        <v>0</v>
      </c>
      <c r="G142" s="74">
        <f t="shared" si="20"/>
        <v>120</v>
      </c>
      <c r="H142" s="76">
        <f t="shared" si="21"/>
        <v>1</v>
      </c>
    </row>
    <row r="143" spans="1:8" ht="12.75">
      <c r="A143" s="116" t="s">
        <v>198</v>
      </c>
      <c r="B143" s="116"/>
      <c r="C143" s="116"/>
      <c r="D143" s="116"/>
      <c r="E143" s="81">
        <f>SUM(E137:E142)</f>
        <v>1164.516</v>
      </c>
      <c r="F143" s="82">
        <f>SUM(F137:F142)</f>
        <v>0</v>
      </c>
      <c r="G143" s="81">
        <f t="shared" si="20"/>
        <v>1164.516</v>
      </c>
      <c r="H143" s="83">
        <f t="shared" si="21"/>
        <v>1</v>
      </c>
    </row>
    <row r="144" spans="1:8" ht="12.75">
      <c r="A144" s="38"/>
      <c r="B144" s="38"/>
      <c r="C144" s="38"/>
      <c r="D144" s="38"/>
      <c r="E144" s="38"/>
      <c r="F144" s="38"/>
      <c r="G144" s="38"/>
      <c r="H144" s="38"/>
    </row>
    <row r="145" spans="1:8" ht="12.75">
      <c r="A145" s="38"/>
      <c r="B145" s="38"/>
      <c r="C145" s="38"/>
      <c r="D145" s="38"/>
      <c r="E145" s="38"/>
      <c r="F145" s="38"/>
      <c r="G145" s="38"/>
      <c r="H145" s="38"/>
    </row>
    <row r="146" spans="1:8" ht="12.75">
      <c r="A146" s="116" t="s">
        <v>251</v>
      </c>
      <c r="B146" s="116"/>
      <c r="C146" s="116"/>
      <c r="D146" s="116"/>
      <c r="E146" s="81">
        <f>E15+E28+E42+E56+E69+E83+E97+E109+E121+E133+E143</f>
        <v>93314.0206</v>
      </c>
      <c r="F146" s="88">
        <f>F15+F28+F42+F56+F69+F83+F97+F109+F121+F133+F143</f>
        <v>120</v>
      </c>
      <c r="G146" s="81">
        <f>G15+G28+G42+G56+G69+G83+G97+G109+G121+G133+G143</f>
        <v>93194.0206</v>
      </c>
      <c r="H146" s="83">
        <f>G146/E146</f>
        <v>0.9987140196164691</v>
      </c>
    </row>
    <row r="147" spans="1:8" ht="12.75">
      <c r="A147" s="38"/>
      <c r="B147" s="38"/>
      <c r="C147" s="38"/>
      <c r="D147" s="38"/>
      <c r="E147" s="38"/>
      <c r="F147" s="38"/>
      <c r="G147" s="38"/>
      <c r="H147" s="38"/>
    </row>
    <row r="148" spans="1:8" ht="12.75">
      <c r="A148" s="116" t="s">
        <v>120</v>
      </c>
      <c r="B148" s="116"/>
      <c r="C148" s="116"/>
      <c r="D148" s="116"/>
      <c r="E148" s="81">
        <f>E146*2%</f>
        <v>1866.280412</v>
      </c>
      <c r="F148" s="38"/>
      <c r="G148" s="38"/>
      <c r="H148" s="38"/>
    </row>
    <row r="149" spans="1:8" ht="12.75">
      <c r="A149" s="38"/>
      <c r="B149" s="38"/>
      <c r="C149" s="38"/>
      <c r="D149" s="38"/>
      <c r="E149" s="38"/>
      <c r="F149" s="38"/>
      <c r="G149" s="38"/>
      <c r="H149" s="38"/>
    </row>
    <row r="150" spans="1:8" ht="12.75">
      <c r="A150" s="116" t="s">
        <v>121</v>
      </c>
      <c r="B150" s="116"/>
      <c r="C150" s="116"/>
      <c r="D150" s="116"/>
      <c r="E150" s="81">
        <f>E146+E148</f>
        <v>95180.30101200001</v>
      </c>
      <c r="F150" s="38"/>
      <c r="G150" s="38"/>
      <c r="H150" s="38"/>
    </row>
  </sheetData>
  <sheetProtection password="DE9F" sheet="1" objects="1" scenarios="1"/>
  <mergeCells count="58">
    <mergeCell ref="A143:D143"/>
    <mergeCell ref="A121:D121"/>
    <mergeCell ref="A122:H122"/>
    <mergeCell ref="A123:H123"/>
    <mergeCell ref="A125:A132"/>
    <mergeCell ref="D125:D132"/>
    <mergeCell ref="A133:D133"/>
    <mergeCell ref="A134:H134"/>
    <mergeCell ref="A135:H135"/>
    <mergeCell ref="A137:A142"/>
    <mergeCell ref="D137:D142"/>
    <mergeCell ref="A111:H111"/>
    <mergeCell ref="A113:A120"/>
    <mergeCell ref="D113:D120"/>
    <mergeCell ref="A98:H98"/>
    <mergeCell ref="A99:H99"/>
    <mergeCell ref="A101:A108"/>
    <mergeCell ref="D101:D108"/>
    <mergeCell ref="A109:D109"/>
    <mergeCell ref="A110:H110"/>
    <mergeCell ref="A97:D97"/>
    <mergeCell ref="A148:D148"/>
    <mergeCell ref="A150:D150"/>
    <mergeCell ref="A2:H2"/>
    <mergeCell ref="A146:D146"/>
    <mergeCell ref="A17:H17"/>
    <mergeCell ref="A28:D28"/>
    <mergeCell ref="A46:A55"/>
    <mergeCell ref="A57:H57"/>
    <mergeCell ref="A83:D83"/>
    <mergeCell ref="A69:D69"/>
    <mergeCell ref="A85:H85"/>
    <mergeCell ref="A87:A96"/>
    <mergeCell ref="A70:H70"/>
    <mergeCell ref="A71:H71"/>
    <mergeCell ref="A73:A82"/>
    <mergeCell ref="D73:D82"/>
    <mergeCell ref="D87:D96"/>
    <mergeCell ref="A84:H84"/>
    <mergeCell ref="D60:D68"/>
    <mergeCell ref="A60:A68"/>
    <mergeCell ref="A1:H1"/>
    <mergeCell ref="A42:D42"/>
    <mergeCell ref="A30:H30"/>
    <mergeCell ref="A32:A41"/>
    <mergeCell ref="A16:H16"/>
    <mergeCell ref="D32:D41"/>
    <mergeCell ref="A29:H29"/>
    <mergeCell ref="A15:D15"/>
    <mergeCell ref="D4:D14"/>
    <mergeCell ref="A4:A14"/>
    <mergeCell ref="A19:A27"/>
    <mergeCell ref="D19:D27"/>
    <mergeCell ref="A58:H58"/>
    <mergeCell ref="A43:H43"/>
    <mergeCell ref="A44:H44"/>
    <mergeCell ref="D46:D55"/>
    <mergeCell ref="A56:D56"/>
  </mergeCells>
  <printOptions horizontalCentered="1" verticalCentered="1"/>
  <pageMargins left="0.1968503937007874" right="0.1968503937007874" top="0.7874015748031497" bottom="0.3937007874015748" header="0.5118110236220472" footer="0.5118110236220472"/>
  <pageSetup horizontalDpi="600" verticalDpi="600" orientation="portrait" paperSize="9" scale="62" r:id="rId1"/>
  <headerFooter alignWithMargins="0">
    <oddHeader>&amp;LLOTTO1 RUP&amp;RTABELLA RIEPILOGATIVA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85"/>
  <sheetViews>
    <sheetView zoomScalePageLayoutView="0" workbookViewId="0" topLeftCell="A10">
      <selection activeCell="K23" sqref="K23"/>
    </sheetView>
  </sheetViews>
  <sheetFormatPr defaultColWidth="9.140625" defaultRowHeight="12.75"/>
  <cols>
    <col min="1" max="1" width="15.140625" style="1" customWidth="1"/>
    <col min="2" max="2" width="37.28125" style="1" customWidth="1"/>
    <col min="3" max="4" width="4.28125" style="1" bestFit="1" customWidth="1"/>
    <col min="5" max="5" width="7.7109375" style="1" bestFit="1" customWidth="1"/>
    <col min="6" max="6" width="9.28125" style="1" bestFit="1" customWidth="1"/>
    <col min="7" max="7" width="12.8515625" style="1" bestFit="1" customWidth="1"/>
    <col min="8" max="8" width="13.7109375" style="1" bestFit="1" customWidth="1"/>
    <col min="9" max="9" width="12.57421875" style="1" bestFit="1" customWidth="1"/>
    <col min="10" max="10" width="17.57421875" style="1" bestFit="1" customWidth="1"/>
    <col min="11" max="11" width="15.7109375" style="6" bestFit="1" customWidth="1"/>
    <col min="12" max="12" width="14.00390625" style="7" bestFit="1" customWidth="1"/>
    <col min="13" max="13" width="14.7109375" style="1" bestFit="1" customWidth="1"/>
    <col min="14" max="16384" width="9.140625" style="1" customWidth="1"/>
  </cols>
  <sheetData>
    <row r="1" spans="1:13" ht="18">
      <c r="A1" s="94" t="s">
        <v>103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s="5" customFormat="1" ht="20.25">
      <c r="A2" s="95" t="s">
        <v>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s="3" customFormat="1" ht="25.5" customHeight="1">
      <c r="A3" s="92" t="s">
        <v>100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3" customFormat="1" ht="25.5" customHeight="1">
      <c r="A4" s="41" t="s">
        <v>0</v>
      </c>
      <c r="B4" s="41" t="s">
        <v>1</v>
      </c>
      <c r="C4" s="41" t="s">
        <v>135</v>
      </c>
      <c r="D4" s="41" t="s">
        <v>136</v>
      </c>
      <c r="E4" s="41" t="s">
        <v>2</v>
      </c>
      <c r="F4" s="41" t="s">
        <v>3</v>
      </c>
      <c r="G4" s="93" t="s">
        <v>14</v>
      </c>
      <c r="H4" s="93"/>
      <c r="I4" s="41" t="s">
        <v>11</v>
      </c>
      <c r="J4" s="41" t="s">
        <v>12</v>
      </c>
      <c r="K4" s="41" t="s">
        <v>9</v>
      </c>
      <c r="L4" s="41" t="s">
        <v>13</v>
      </c>
      <c r="M4" s="41" t="s">
        <v>15</v>
      </c>
    </row>
    <row r="5" spans="1:13" s="3" customFormat="1" ht="25.5" customHeight="1">
      <c r="A5" s="89" t="s">
        <v>134</v>
      </c>
      <c r="B5" s="42" t="s">
        <v>27</v>
      </c>
      <c r="C5" s="27"/>
      <c r="D5" s="42"/>
      <c r="E5" s="13" t="s">
        <v>4</v>
      </c>
      <c r="F5" s="15">
        <v>2</v>
      </c>
      <c r="G5" s="15" t="s">
        <v>5</v>
      </c>
      <c r="H5" s="40">
        <v>0</v>
      </c>
      <c r="I5" s="17">
        <f>F5*H5</f>
        <v>0</v>
      </c>
      <c r="J5" s="9" t="s">
        <v>10</v>
      </c>
      <c r="K5" s="11">
        <v>0</v>
      </c>
      <c r="L5" s="12">
        <f>K5*F5</f>
        <v>0</v>
      </c>
      <c r="M5" s="42"/>
    </row>
    <row r="6" spans="1:13" s="3" customFormat="1" ht="45">
      <c r="A6" s="90"/>
      <c r="B6" s="42" t="s">
        <v>30</v>
      </c>
      <c r="C6" s="42"/>
      <c r="D6" s="42"/>
      <c r="E6" s="13" t="s">
        <v>19</v>
      </c>
      <c r="F6" s="18">
        <v>2.07</v>
      </c>
      <c r="G6" s="15" t="s">
        <v>25</v>
      </c>
      <c r="H6" s="40">
        <f>150+(150*2/100)</f>
        <v>153</v>
      </c>
      <c r="I6" s="17">
        <f>F6*H6</f>
        <v>316.71</v>
      </c>
      <c r="J6" s="9" t="s">
        <v>10</v>
      </c>
      <c r="K6" s="11">
        <v>0</v>
      </c>
      <c r="L6" s="12">
        <f>K6*F6</f>
        <v>0</v>
      </c>
      <c r="M6" s="28"/>
    </row>
    <row r="7" spans="1:13" s="3" customFormat="1" ht="33.75">
      <c r="A7" s="90"/>
      <c r="B7" s="42" t="s">
        <v>24</v>
      </c>
      <c r="C7" s="27" t="s">
        <v>137</v>
      </c>
      <c r="D7" s="42"/>
      <c r="E7" s="13" t="s">
        <v>19</v>
      </c>
      <c r="F7" s="18">
        <f>F6</f>
        <v>2.07</v>
      </c>
      <c r="G7" s="15" t="s">
        <v>26</v>
      </c>
      <c r="H7" s="40">
        <f>440+(440*2/100)</f>
        <v>448.8</v>
      </c>
      <c r="I7" s="17">
        <f>F7*H7</f>
        <v>929.016</v>
      </c>
      <c r="J7" s="9" t="s">
        <v>10</v>
      </c>
      <c r="K7" s="11">
        <v>0</v>
      </c>
      <c r="L7" s="12">
        <f>K7*F7</f>
        <v>0</v>
      </c>
      <c r="M7" s="28"/>
    </row>
    <row r="8" spans="1:13" s="3" customFormat="1" ht="25.5" customHeight="1">
      <c r="A8" s="91"/>
      <c r="B8" s="42" t="s">
        <v>254</v>
      </c>
      <c r="C8" s="27"/>
      <c r="D8" s="42"/>
      <c r="E8" s="15" t="s">
        <v>4</v>
      </c>
      <c r="F8" s="15">
        <v>1</v>
      </c>
      <c r="G8" s="15" t="s">
        <v>255</v>
      </c>
      <c r="H8" s="40">
        <v>120</v>
      </c>
      <c r="I8" s="17">
        <f>F8*H8</f>
        <v>120</v>
      </c>
      <c r="J8" s="9" t="s">
        <v>10</v>
      </c>
      <c r="K8" s="11">
        <v>0</v>
      </c>
      <c r="L8" s="12">
        <f>K8*F8</f>
        <v>0</v>
      </c>
      <c r="M8" s="28"/>
    </row>
    <row r="9" spans="1:13" s="3" customFormat="1" ht="25.5" customHeight="1">
      <c r="A9" s="42"/>
      <c r="B9" s="93" t="s">
        <v>16</v>
      </c>
      <c r="C9" s="93"/>
      <c r="D9" s="93"/>
      <c r="E9" s="93"/>
      <c r="F9" s="93"/>
      <c r="G9" s="93"/>
      <c r="H9" s="93"/>
      <c r="I9" s="30">
        <f>SUM(I5:I8)</f>
        <v>1365.7259999999999</v>
      </c>
      <c r="J9" s="42"/>
      <c r="K9" s="45" t="s">
        <v>8</v>
      </c>
      <c r="L9" s="31">
        <f>SUM(L5:L8)</f>
        <v>0</v>
      </c>
      <c r="M9" s="28"/>
    </row>
    <row r="10" spans="1:13" s="3" customFormat="1" ht="25.5" customHeight="1">
      <c r="A10" s="92" t="s">
        <v>100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</row>
    <row r="11" spans="1:13" s="3" customFormat="1" ht="25.5" customHeight="1">
      <c r="A11" s="41" t="s">
        <v>0</v>
      </c>
      <c r="B11" s="41" t="s">
        <v>1</v>
      </c>
      <c r="C11" s="41" t="s">
        <v>135</v>
      </c>
      <c r="D11" s="41" t="s">
        <v>136</v>
      </c>
      <c r="E11" s="41" t="s">
        <v>2</v>
      </c>
      <c r="F11" s="41" t="s">
        <v>3</v>
      </c>
      <c r="G11" s="93" t="s">
        <v>14</v>
      </c>
      <c r="H11" s="93"/>
      <c r="I11" s="41" t="s">
        <v>11</v>
      </c>
      <c r="J11" s="41" t="s">
        <v>12</v>
      </c>
      <c r="K11" s="41" t="s">
        <v>9</v>
      </c>
      <c r="L11" s="41" t="s">
        <v>13</v>
      </c>
      <c r="M11" s="41" t="s">
        <v>15</v>
      </c>
    </row>
    <row r="12" spans="1:13" s="3" customFormat="1" ht="25.5" customHeight="1">
      <c r="A12" s="89" t="s">
        <v>145</v>
      </c>
      <c r="B12" s="42" t="s">
        <v>156</v>
      </c>
      <c r="C12" s="42"/>
      <c r="D12" s="42"/>
      <c r="E12" s="13" t="s">
        <v>4</v>
      </c>
      <c r="F12" s="15">
        <v>0</v>
      </c>
      <c r="G12" s="15" t="s">
        <v>5</v>
      </c>
      <c r="H12" s="40">
        <v>0</v>
      </c>
      <c r="I12" s="17">
        <f>F12*H12</f>
        <v>0</v>
      </c>
      <c r="J12" s="9" t="s">
        <v>10</v>
      </c>
      <c r="K12" s="11">
        <v>0</v>
      </c>
      <c r="L12" s="12">
        <f>K12*F12</f>
        <v>0</v>
      </c>
      <c r="M12" s="42"/>
    </row>
    <row r="13" spans="1:13" s="3" customFormat="1" ht="45">
      <c r="A13" s="90"/>
      <c r="B13" s="42" t="s">
        <v>30</v>
      </c>
      <c r="C13" s="42"/>
      <c r="D13" s="42"/>
      <c r="E13" s="13" t="s">
        <v>19</v>
      </c>
      <c r="F13" s="18">
        <v>1</v>
      </c>
      <c r="G13" s="15" t="s">
        <v>25</v>
      </c>
      <c r="H13" s="40">
        <f>200+(200*2/100)</f>
        <v>204</v>
      </c>
      <c r="I13" s="17">
        <f>F13*H13</f>
        <v>204</v>
      </c>
      <c r="J13" s="9" t="s">
        <v>10</v>
      </c>
      <c r="K13" s="11">
        <v>0</v>
      </c>
      <c r="L13" s="12">
        <f>K13*F13</f>
        <v>0</v>
      </c>
      <c r="M13" s="41"/>
    </row>
    <row r="14" spans="1:13" s="3" customFormat="1" ht="33.75">
      <c r="A14" s="90"/>
      <c r="B14" s="42" t="s">
        <v>24</v>
      </c>
      <c r="C14" s="27"/>
      <c r="D14" s="42"/>
      <c r="E14" s="13" t="s">
        <v>19</v>
      </c>
      <c r="F14" s="18">
        <f>F13</f>
        <v>1</v>
      </c>
      <c r="G14" s="15" t="s">
        <v>26</v>
      </c>
      <c r="H14" s="40">
        <f>350+(350*2/100)</f>
        <v>357</v>
      </c>
      <c r="I14" s="17">
        <f>F14*H14</f>
        <v>357</v>
      </c>
      <c r="J14" s="9" t="s">
        <v>10</v>
      </c>
      <c r="K14" s="11">
        <v>0</v>
      </c>
      <c r="L14" s="12">
        <f>K14*F14</f>
        <v>0</v>
      </c>
      <c r="M14" s="41"/>
    </row>
    <row r="15" spans="1:13" s="3" customFormat="1" ht="25.5" customHeight="1">
      <c r="A15" s="91"/>
      <c r="B15" s="42" t="s">
        <v>254</v>
      </c>
      <c r="C15" s="27"/>
      <c r="D15" s="42"/>
      <c r="E15" s="15" t="s">
        <v>4</v>
      </c>
      <c r="F15" s="15">
        <v>1</v>
      </c>
      <c r="G15" s="15" t="s">
        <v>255</v>
      </c>
      <c r="H15" s="40">
        <v>120</v>
      </c>
      <c r="I15" s="17">
        <f>F15*H15</f>
        <v>120</v>
      </c>
      <c r="J15" s="9" t="s">
        <v>10</v>
      </c>
      <c r="K15" s="11">
        <v>0</v>
      </c>
      <c r="L15" s="12">
        <f>K15*F15</f>
        <v>0</v>
      </c>
      <c r="M15" s="41"/>
    </row>
    <row r="16" spans="1:13" s="3" customFormat="1" ht="22.5" customHeight="1">
      <c r="A16" s="42"/>
      <c r="B16" s="93" t="s">
        <v>16</v>
      </c>
      <c r="C16" s="93"/>
      <c r="D16" s="93"/>
      <c r="E16" s="93"/>
      <c r="F16" s="93"/>
      <c r="G16" s="93"/>
      <c r="H16" s="93"/>
      <c r="I16" s="30">
        <f>SUM(I12:I15)</f>
        <v>681</v>
      </c>
      <c r="J16" s="42"/>
      <c r="K16" s="45" t="s">
        <v>8</v>
      </c>
      <c r="L16" s="31">
        <f>SUM(L12:L15)</f>
        <v>0</v>
      </c>
      <c r="M16" s="28"/>
    </row>
    <row r="17" spans="1:13" s="3" customFormat="1" ht="25.5" customHeight="1">
      <c r="A17" s="96" t="s">
        <v>100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8"/>
    </row>
    <row r="18" spans="1:13" s="3" customFormat="1" ht="25.5" customHeight="1">
      <c r="A18" s="41" t="s">
        <v>0</v>
      </c>
      <c r="B18" s="41" t="s">
        <v>1</v>
      </c>
      <c r="C18" s="41" t="s">
        <v>135</v>
      </c>
      <c r="D18" s="41" t="s">
        <v>136</v>
      </c>
      <c r="E18" s="41" t="s">
        <v>2</v>
      </c>
      <c r="F18" s="41" t="s">
        <v>3</v>
      </c>
      <c r="G18" s="93" t="s">
        <v>14</v>
      </c>
      <c r="H18" s="93"/>
      <c r="I18" s="41" t="s">
        <v>11</v>
      </c>
      <c r="J18" s="41" t="s">
        <v>12</v>
      </c>
      <c r="K18" s="41" t="s">
        <v>9</v>
      </c>
      <c r="L18" s="41" t="s">
        <v>13</v>
      </c>
      <c r="M18" s="41" t="s">
        <v>15</v>
      </c>
    </row>
    <row r="19" spans="1:13" s="3" customFormat="1" ht="33.75" customHeight="1">
      <c r="A19" s="89" t="s">
        <v>139</v>
      </c>
      <c r="B19" s="42" t="s">
        <v>37</v>
      </c>
      <c r="C19" s="42"/>
      <c r="D19" s="42"/>
      <c r="E19" s="13" t="s">
        <v>4</v>
      </c>
      <c r="F19" s="15">
        <v>1</v>
      </c>
      <c r="G19" s="15" t="s">
        <v>5</v>
      </c>
      <c r="H19" s="40">
        <v>0</v>
      </c>
      <c r="I19" s="17">
        <f>F19*H19</f>
        <v>0</v>
      </c>
      <c r="J19" s="9" t="s">
        <v>10</v>
      </c>
      <c r="K19" s="11">
        <v>0</v>
      </c>
      <c r="L19" s="12">
        <f>K19*F19</f>
        <v>0</v>
      </c>
      <c r="M19" s="42"/>
    </row>
    <row r="20" spans="1:13" s="3" customFormat="1" ht="45">
      <c r="A20" s="90"/>
      <c r="B20" s="42" t="s">
        <v>30</v>
      </c>
      <c r="C20" s="42"/>
      <c r="D20" s="42"/>
      <c r="E20" s="13" t="s">
        <v>19</v>
      </c>
      <c r="F20" s="18">
        <f>5.09+0.15</f>
        <v>5.24</v>
      </c>
      <c r="G20" s="15" t="s">
        <v>25</v>
      </c>
      <c r="H20" s="40">
        <v>0</v>
      </c>
      <c r="I20" s="17">
        <f>F20*H20</f>
        <v>0</v>
      </c>
      <c r="J20" s="9" t="s">
        <v>10</v>
      </c>
      <c r="K20" s="11">
        <v>0</v>
      </c>
      <c r="L20" s="12">
        <f>K20*F20</f>
        <v>0</v>
      </c>
      <c r="M20" s="41"/>
    </row>
    <row r="21" spans="1:13" s="3" customFormat="1" ht="33.75">
      <c r="A21" s="90"/>
      <c r="B21" s="42" t="s">
        <v>24</v>
      </c>
      <c r="C21" s="27" t="s">
        <v>137</v>
      </c>
      <c r="D21" s="42"/>
      <c r="E21" s="13" t="s">
        <v>19</v>
      </c>
      <c r="F21" s="18">
        <f>F20</f>
        <v>5.24</v>
      </c>
      <c r="G21" s="15" t="s">
        <v>26</v>
      </c>
      <c r="H21" s="40">
        <v>0</v>
      </c>
      <c r="I21" s="17">
        <f>F21*H21</f>
        <v>0</v>
      </c>
      <c r="J21" s="9" t="s">
        <v>10</v>
      </c>
      <c r="K21" s="11">
        <v>0</v>
      </c>
      <c r="L21" s="12">
        <f>K21*F21</f>
        <v>0</v>
      </c>
      <c r="M21" s="41"/>
    </row>
    <row r="22" spans="1:13" s="3" customFormat="1" ht="25.5" customHeight="1">
      <c r="A22" s="91"/>
      <c r="B22" s="42" t="s">
        <v>254</v>
      </c>
      <c r="C22" s="27"/>
      <c r="D22" s="42"/>
      <c r="E22" s="15" t="s">
        <v>4</v>
      </c>
      <c r="F22" s="15">
        <v>1</v>
      </c>
      <c r="G22" s="15" t="s">
        <v>255</v>
      </c>
      <c r="H22" s="40">
        <v>120</v>
      </c>
      <c r="I22" s="17">
        <f>H22*F22</f>
        <v>120</v>
      </c>
      <c r="J22" s="9" t="s">
        <v>10</v>
      </c>
      <c r="K22" s="11">
        <v>0</v>
      </c>
      <c r="L22" s="12">
        <f>K22*F22</f>
        <v>0</v>
      </c>
      <c r="M22" s="41"/>
    </row>
    <row r="23" spans="1:13" s="3" customFormat="1" ht="25.5" customHeight="1">
      <c r="A23" s="42"/>
      <c r="B23" s="93" t="s">
        <v>16</v>
      </c>
      <c r="C23" s="93"/>
      <c r="D23" s="93"/>
      <c r="E23" s="93"/>
      <c r="F23" s="93"/>
      <c r="G23" s="93"/>
      <c r="H23" s="93"/>
      <c r="I23" s="30">
        <f>SUM(I19:I22)</f>
        <v>120</v>
      </c>
      <c r="J23" s="42"/>
      <c r="K23" s="45" t="s">
        <v>8</v>
      </c>
      <c r="L23" s="31">
        <f>SUM(L19:L22)</f>
        <v>0</v>
      </c>
      <c r="M23" s="28"/>
    </row>
    <row r="24" spans="1:13" s="3" customFormat="1" ht="25.5" customHeight="1">
      <c r="A24" s="92" t="s">
        <v>100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</row>
    <row r="25" spans="1:13" s="3" customFormat="1" ht="25.5" customHeight="1">
      <c r="A25" s="41" t="s">
        <v>0</v>
      </c>
      <c r="B25" s="41" t="s">
        <v>1</v>
      </c>
      <c r="C25" s="41" t="s">
        <v>135</v>
      </c>
      <c r="D25" s="41" t="s">
        <v>136</v>
      </c>
      <c r="E25" s="41" t="s">
        <v>2</v>
      </c>
      <c r="F25" s="41" t="s">
        <v>3</v>
      </c>
      <c r="G25" s="93" t="s">
        <v>14</v>
      </c>
      <c r="H25" s="93"/>
      <c r="I25" s="41" t="s">
        <v>11</v>
      </c>
      <c r="J25" s="41" t="s">
        <v>12</v>
      </c>
      <c r="K25" s="41" t="s">
        <v>9</v>
      </c>
      <c r="L25" s="41" t="s">
        <v>13</v>
      </c>
      <c r="M25" s="41" t="s">
        <v>15</v>
      </c>
    </row>
    <row r="26" spans="1:13" s="3" customFormat="1" ht="25.5" customHeight="1">
      <c r="A26" s="89" t="s">
        <v>32</v>
      </c>
      <c r="B26" s="42" t="s">
        <v>27</v>
      </c>
      <c r="C26" s="42"/>
      <c r="D26" s="42"/>
      <c r="E26" s="13" t="s">
        <v>4</v>
      </c>
      <c r="F26" s="15">
        <v>1</v>
      </c>
      <c r="G26" s="15" t="s">
        <v>5</v>
      </c>
      <c r="H26" s="40">
        <v>0</v>
      </c>
      <c r="I26" s="17">
        <f>F26*H26</f>
        <v>0</v>
      </c>
      <c r="J26" s="9" t="s">
        <v>10</v>
      </c>
      <c r="K26" s="11">
        <v>0</v>
      </c>
      <c r="L26" s="12">
        <f>K26*F26</f>
        <v>0</v>
      </c>
      <c r="M26" s="28"/>
    </row>
    <row r="27" spans="1:13" s="3" customFormat="1" ht="45">
      <c r="A27" s="90"/>
      <c r="B27" s="42" t="s">
        <v>30</v>
      </c>
      <c r="D27" s="42"/>
      <c r="E27" s="13" t="s">
        <v>19</v>
      </c>
      <c r="F27" s="18">
        <v>0.601</v>
      </c>
      <c r="G27" s="15" t="s">
        <v>25</v>
      </c>
      <c r="H27" s="40">
        <f>150+(150*2/100)</f>
        <v>153</v>
      </c>
      <c r="I27" s="17">
        <f>F27*H27</f>
        <v>91.953</v>
      </c>
      <c r="J27" s="9" t="s">
        <v>10</v>
      </c>
      <c r="K27" s="11">
        <v>0</v>
      </c>
      <c r="L27" s="12">
        <f>K27*F27</f>
        <v>0</v>
      </c>
      <c r="M27" s="28"/>
    </row>
    <row r="28" spans="1:13" s="3" customFormat="1" ht="33.75">
      <c r="A28" s="90"/>
      <c r="B28" s="42" t="s">
        <v>24</v>
      </c>
      <c r="C28" s="42"/>
      <c r="D28" s="27" t="s">
        <v>137</v>
      </c>
      <c r="E28" s="13" t="s">
        <v>19</v>
      </c>
      <c r="F28" s="18">
        <f>F27</f>
        <v>0.601</v>
      </c>
      <c r="G28" s="15" t="s">
        <v>26</v>
      </c>
      <c r="H28" s="40">
        <f>1800+(1800*2/100)</f>
        <v>1836</v>
      </c>
      <c r="I28" s="17">
        <f>F28*H28</f>
        <v>1103.436</v>
      </c>
      <c r="J28" s="9" t="s">
        <v>10</v>
      </c>
      <c r="K28" s="11">
        <v>0</v>
      </c>
      <c r="L28" s="12">
        <f>K28*F28</f>
        <v>0</v>
      </c>
      <c r="M28" s="28"/>
    </row>
    <row r="29" spans="1:13" s="3" customFormat="1" ht="25.5" customHeight="1">
      <c r="A29" s="91"/>
      <c r="B29" s="42" t="s">
        <v>254</v>
      </c>
      <c r="C29" s="42"/>
      <c r="D29" s="27"/>
      <c r="E29" s="15" t="s">
        <v>4</v>
      </c>
      <c r="F29" s="15">
        <v>1</v>
      </c>
      <c r="G29" s="15" t="s">
        <v>255</v>
      </c>
      <c r="H29" s="40">
        <v>120</v>
      </c>
      <c r="I29" s="17">
        <f>F29*H29</f>
        <v>120</v>
      </c>
      <c r="J29" s="9" t="s">
        <v>10</v>
      </c>
      <c r="K29" s="11">
        <v>0</v>
      </c>
      <c r="L29" s="12">
        <f>K29*F29</f>
        <v>0</v>
      </c>
      <c r="M29" s="28"/>
    </row>
    <row r="30" spans="1:13" s="3" customFormat="1" ht="25.5" customHeight="1">
      <c r="A30" s="42"/>
      <c r="B30" s="93" t="s">
        <v>16</v>
      </c>
      <c r="C30" s="93"/>
      <c r="D30" s="93"/>
      <c r="E30" s="93"/>
      <c r="F30" s="93"/>
      <c r="G30" s="93"/>
      <c r="H30" s="93"/>
      <c r="I30" s="30">
        <f>SUM(I26:I29)</f>
        <v>1315.389</v>
      </c>
      <c r="J30" s="42"/>
      <c r="K30" s="45" t="s">
        <v>8</v>
      </c>
      <c r="L30" s="31">
        <f>SUM(L26:L29)</f>
        <v>0</v>
      </c>
      <c r="M30" s="28"/>
    </row>
    <row r="31" spans="1:13" s="3" customFormat="1" ht="25.5" customHeight="1">
      <c r="A31" s="92" t="s">
        <v>100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</row>
    <row r="32" spans="1:13" s="3" customFormat="1" ht="25.5" customHeight="1">
      <c r="A32" s="41" t="s">
        <v>0</v>
      </c>
      <c r="B32" s="41" t="s">
        <v>1</v>
      </c>
      <c r="C32" s="41" t="s">
        <v>135</v>
      </c>
      <c r="D32" s="41" t="s">
        <v>136</v>
      </c>
      <c r="E32" s="41" t="s">
        <v>2</v>
      </c>
      <c r="F32" s="41" t="s">
        <v>3</v>
      </c>
      <c r="G32" s="93" t="s">
        <v>14</v>
      </c>
      <c r="H32" s="93"/>
      <c r="I32" s="41" t="s">
        <v>11</v>
      </c>
      <c r="J32" s="41" t="s">
        <v>12</v>
      </c>
      <c r="K32" s="41" t="s">
        <v>9</v>
      </c>
      <c r="L32" s="41" t="s">
        <v>13</v>
      </c>
      <c r="M32" s="41" t="s">
        <v>15</v>
      </c>
    </row>
    <row r="33" spans="1:13" s="3" customFormat="1" ht="25.5" customHeight="1">
      <c r="A33" s="89" t="s">
        <v>34</v>
      </c>
      <c r="B33" s="42" t="s">
        <v>27</v>
      </c>
      <c r="C33" s="42"/>
      <c r="D33" s="42"/>
      <c r="E33" s="13" t="s">
        <v>4</v>
      </c>
      <c r="F33" s="15">
        <v>2</v>
      </c>
      <c r="G33" s="15" t="s">
        <v>5</v>
      </c>
      <c r="H33" s="40">
        <v>0</v>
      </c>
      <c r="I33" s="17">
        <f>F33*H33</f>
        <v>0</v>
      </c>
      <c r="J33" s="9" t="s">
        <v>10</v>
      </c>
      <c r="K33" s="11">
        <v>0</v>
      </c>
      <c r="L33" s="12">
        <f>K33*F33</f>
        <v>0</v>
      </c>
      <c r="M33" s="28"/>
    </row>
    <row r="34" spans="1:13" s="3" customFormat="1" ht="45">
      <c r="A34" s="90"/>
      <c r="B34" s="42" t="s">
        <v>30</v>
      </c>
      <c r="C34" s="42"/>
      <c r="D34" s="42"/>
      <c r="E34" s="13" t="s">
        <v>19</v>
      </c>
      <c r="F34" s="18">
        <v>0.172</v>
      </c>
      <c r="G34" s="15" t="s">
        <v>25</v>
      </c>
      <c r="H34" s="40">
        <f>150+(150*2/100)</f>
        <v>153</v>
      </c>
      <c r="I34" s="17">
        <f>F34*H34</f>
        <v>26.316</v>
      </c>
      <c r="J34" s="9" t="s">
        <v>10</v>
      </c>
      <c r="K34" s="11">
        <v>0</v>
      </c>
      <c r="L34" s="12">
        <f>K34*F34</f>
        <v>0</v>
      </c>
      <c r="M34" s="28"/>
    </row>
    <row r="35" spans="1:13" s="3" customFormat="1" ht="33.75">
      <c r="A35" s="90"/>
      <c r="B35" s="42" t="s">
        <v>24</v>
      </c>
      <c r="C35" s="27" t="s">
        <v>137</v>
      </c>
      <c r="D35" s="27" t="s">
        <v>137</v>
      </c>
      <c r="E35" s="13" t="s">
        <v>19</v>
      </c>
      <c r="F35" s="18">
        <f>F34</f>
        <v>0.172</v>
      </c>
      <c r="G35" s="15" t="s">
        <v>26</v>
      </c>
      <c r="H35" s="40">
        <f>420+(420*2/100)</f>
        <v>428.4</v>
      </c>
      <c r="I35" s="17">
        <f>F35*H35</f>
        <v>73.6848</v>
      </c>
      <c r="J35" s="9" t="s">
        <v>10</v>
      </c>
      <c r="K35" s="11">
        <v>0</v>
      </c>
      <c r="L35" s="12">
        <f>K35*F35</f>
        <v>0</v>
      </c>
      <c r="M35" s="28"/>
    </row>
    <row r="36" spans="1:13" s="3" customFormat="1" ht="25.5" customHeight="1">
      <c r="A36" s="91"/>
      <c r="B36" s="42" t="s">
        <v>254</v>
      </c>
      <c r="C36" s="27"/>
      <c r="D36" s="27"/>
      <c r="E36" s="15" t="s">
        <v>4</v>
      </c>
      <c r="F36" s="15">
        <v>1</v>
      </c>
      <c r="G36" s="15" t="s">
        <v>255</v>
      </c>
      <c r="H36" s="40">
        <v>120</v>
      </c>
      <c r="I36" s="17">
        <f>F36*H36</f>
        <v>120</v>
      </c>
      <c r="J36" s="9" t="s">
        <v>10</v>
      </c>
      <c r="K36" s="11">
        <v>0</v>
      </c>
      <c r="L36" s="12">
        <f>K36*F36</f>
        <v>0</v>
      </c>
      <c r="M36" s="28"/>
    </row>
    <row r="37" spans="1:13" s="3" customFormat="1" ht="25.5" customHeight="1">
      <c r="A37" s="42"/>
      <c r="B37" s="93" t="s">
        <v>16</v>
      </c>
      <c r="C37" s="93"/>
      <c r="D37" s="93"/>
      <c r="E37" s="93"/>
      <c r="F37" s="93"/>
      <c r="G37" s="93"/>
      <c r="H37" s="93"/>
      <c r="I37" s="30">
        <f>SUM(I33:I36)</f>
        <v>220.0008</v>
      </c>
      <c r="J37" s="42"/>
      <c r="K37" s="45" t="s">
        <v>8</v>
      </c>
      <c r="L37" s="31">
        <f>SUM(L33:L36)</f>
        <v>0</v>
      </c>
      <c r="M37" s="28"/>
    </row>
    <row r="38" spans="1:13" s="3" customFormat="1" ht="25.5" customHeight="1">
      <c r="A38" s="92" t="s">
        <v>100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13" s="3" customFormat="1" ht="25.5" customHeight="1">
      <c r="A39" s="41" t="s">
        <v>0</v>
      </c>
      <c r="B39" s="41" t="s">
        <v>1</v>
      </c>
      <c r="C39" s="41" t="s">
        <v>135</v>
      </c>
      <c r="D39" s="41" t="s">
        <v>136</v>
      </c>
      <c r="E39" s="41" t="s">
        <v>2</v>
      </c>
      <c r="F39" s="41" t="s">
        <v>3</v>
      </c>
      <c r="G39" s="93" t="s">
        <v>14</v>
      </c>
      <c r="H39" s="93"/>
      <c r="I39" s="41" t="s">
        <v>11</v>
      </c>
      <c r="J39" s="41" t="s">
        <v>12</v>
      </c>
      <c r="K39" s="41" t="s">
        <v>9</v>
      </c>
      <c r="L39" s="41" t="s">
        <v>13</v>
      </c>
      <c r="M39" s="41" t="s">
        <v>15</v>
      </c>
    </row>
    <row r="40" spans="1:13" s="3" customFormat="1" ht="25.5" customHeight="1">
      <c r="A40" s="89" t="s">
        <v>138</v>
      </c>
      <c r="B40" s="42" t="s">
        <v>27</v>
      </c>
      <c r="C40" s="42"/>
      <c r="D40" s="42"/>
      <c r="E40" s="13" t="s">
        <v>4</v>
      </c>
      <c r="F40" s="15">
        <v>4</v>
      </c>
      <c r="G40" s="15" t="s">
        <v>5</v>
      </c>
      <c r="H40" s="40">
        <v>0</v>
      </c>
      <c r="I40" s="17">
        <f>F40*H40</f>
        <v>0</v>
      </c>
      <c r="J40" s="9" t="s">
        <v>10</v>
      </c>
      <c r="K40" s="11">
        <v>0</v>
      </c>
      <c r="L40" s="12">
        <f>K40*F40</f>
        <v>0</v>
      </c>
      <c r="M40" s="28"/>
    </row>
    <row r="41" spans="1:13" s="3" customFormat="1" ht="45">
      <c r="A41" s="90"/>
      <c r="B41" s="42" t="s">
        <v>30</v>
      </c>
      <c r="C41" s="42"/>
      <c r="D41" s="42"/>
      <c r="E41" s="13" t="s">
        <v>19</v>
      </c>
      <c r="F41" s="18">
        <v>0.138</v>
      </c>
      <c r="G41" s="15" t="s">
        <v>25</v>
      </c>
      <c r="H41" s="40">
        <v>0</v>
      </c>
      <c r="I41" s="17">
        <f>F41*H41</f>
        <v>0</v>
      </c>
      <c r="J41" s="9" t="s">
        <v>10</v>
      </c>
      <c r="K41" s="11">
        <v>0</v>
      </c>
      <c r="L41" s="12">
        <f>K41*F41</f>
        <v>0</v>
      </c>
      <c r="M41" s="41"/>
    </row>
    <row r="42" spans="1:13" s="3" customFormat="1" ht="33.75">
      <c r="A42" s="90"/>
      <c r="B42" s="42" t="s">
        <v>24</v>
      </c>
      <c r="C42" s="27" t="s">
        <v>137</v>
      </c>
      <c r="D42" s="42"/>
      <c r="E42" s="13" t="s">
        <v>19</v>
      </c>
      <c r="F42" s="18">
        <f>F41</f>
        <v>0.138</v>
      </c>
      <c r="G42" s="15" t="s">
        <v>26</v>
      </c>
      <c r="H42" s="40">
        <f>-150+(-150*2/100)</f>
        <v>-153</v>
      </c>
      <c r="I42" s="17">
        <f>F42*H42</f>
        <v>-21.114</v>
      </c>
      <c r="J42" s="9" t="s">
        <v>10</v>
      </c>
      <c r="K42" s="11">
        <v>0</v>
      </c>
      <c r="L42" s="12">
        <f>K42*F42</f>
        <v>0</v>
      </c>
      <c r="M42" s="41"/>
    </row>
    <row r="43" spans="1:13" s="3" customFormat="1" ht="25.5" customHeight="1">
      <c r="A43" s="91"/>
      <c r="B43" s="42" t="s">
        <v>254</v>
      </c>
      <c r="C43" s="27"/>
      <c r="D43" s="42"/>
      <c r="E43" s="15" t="s">
        <v>4</v>
      </c>
      <c r="F43" s="15">
        <v>1</v>
      </c>
      <c r="G43" s="15" t="s">
        <v>255</v>
      </c>
      <c r="H43" s="40">
        <v>120</v>
      </c>
      <c r="I43" s="17">
        <f>F43*H43</f>
        <v>120</v>
      </c>
      <c r="J43" s="9" t="s">
        <v>10</v>
      </c>
      <c r="K43" s="11">
        <v>0</v>
      </c>
      <c r="L43" s="12">
        <f>K43*F43</f>
        <v>0</v>
      </c>
      <c r="M43" s="41"/>
    </row>
    <row r="44" spans="1:13" s="3" customFormat="1" ht="25.5" customHeight="1">
      <c r="A44" s="42"/>
      <c r="B44" s="93" t="s">
        <v>16</v>
      </c>
      <c r="C44" s="93"/>
      <c r="D44" s="93"/>
      <c r="E44" s="93"/>
      <c r="F44" s="93"/>
      <c r="G44" s="93"/>
      <c r="H44" s="93"/>
      <c r="I44" s="30">
        <f>SUM(I40:I43)</f>
        <v>98.886</v>
      </c>
      <c r="J44" s="42"/>
      <c r="K44" s="45" t="s">
        <v>8</v>
      </c>
      <c r="L44" s="31">
        <f>SUM(L40:L43)</f>
        <v>0</v>
      </c>
      <c r="M44" s="28"/>
    </row>
    <row r="45" spans="1:13" s="3" customFormat="1" ht="25.5" customHeight="1">
      <c r="A45" s="92" t="s">
        <v>100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6" spans="1:13" s="3" customFormat="1" ht="25.5" customHeight="1">
      <c r="A46" s="41" t="s">
        <v>0</v>
      </c>
      <c r="B46" s="41" t="s">
        <v>1</v>
      </c>
      <c r="C46" s="41" t="s">
        <v>135</v>
      </c>
      <c r="D46" s="41" t="s">
        <v>136</v>
      </c>
      <c r="E46" s="41" t="s">
        <v>2</v>
      </c>
      <c r="F46" s="41" t="s">
        <v>3</v>
      </c>
      <c r="G46" s="93" t="s">
        <v>14</v>
      </c>
      <c r="H46" s="93"/>
      <c r="I46" s="41" t="s">
        <v>11</v>
      </c>
      <c r="J46" s="41" t="s">
        <v>12</v>
      </c>
      <c r="K46" s="41" t="s">
        <v>9</v>
      </c>
      <c r="L46" s="41" t="s">
        <v>13</v>
      </c>
      <c r="M46" s="41" t="s">
        <v>15</v>
      </c>
    </row>
    <row r="47" spans="1:13" s="3" customFormat="1" ht="25.5" customHeight="1">
      <c r="A47" s="89" t="s">
        <v>33</v>
      </c>
      <c r="B47" s="42" t="s">
        <v>27</v>
      </c>
      <c r="C47" s="42"/>
      <c r="D47" s="42"/>
      <c r="E47" s="13" t="s">
        <v>4</v>
      </c>
      <c r="F47" s="15">
        <v>1</v>
      </c>
      <c r="G47" s="15" t="s">
        <v>5</v>
      </c>
      <c r="H47" s="40">
        <v>0</v>
      </c>
      <c r="I47" s="17">
        <f>F47*H47</f>
        <v>0</v>
      </c>
      <c r="J47" s="9" t="s">
        <v>10</v>
      </c>
      <c r="K47" s="11">
        <v>0</v>
      </c>
      <c r="L47" s="12">
        <f>K47*F47</f>
        <v>0</v>
      </c>
      <c r="M47" s="28"/>
    </row>
    <row r="48" spans="1:13" s="3" customFormat="1" ht="45">
      <c r="A48" s="90"/>
      <c r="B48" s="42" t="s">
        <v>30</v>
      </c>
      <c r="C48" s="42"/>
      <c r="D48" s="42"/>
      <c r="E48" s="13" t="s">
        <v>19</v>
      </c>
      <c r="F48" s="18">
        <v>0.1</v>
      </c>
      <c r="G48" s="15" t="s">
        <v>25</v>
      </c>
      <c r="H48" s="40">
        <f>150+(150*2/100)</f>
        <v>153</v>
      </c>
      <c r="I48" s="17">
        <f>F48*H48</f>
        <v>15.3</v>
      </c>
      <c r="J48" s="9" t="s">
        <v>10</v>
      </c>
      <c r="K48" s="11">
        <v>0</v>
      </c>
      <c r="L48" s="12">
        <f>K48*F48</f>
        <v>0</v>
      </c>
      <c r="M48" s="28"/>
    </row>
    <row r="49" spans="1:13" s="3" customFormat="1" ht="33.75">
      <c r="A49" s="90"/>
      <c r="B49" s="42" t="s">
        <v>24</v>
      </c>
      <c r="C49" s="42"/>
      <c r="D49" s="27" t="s">
        <v>137</v>
      </c>
      <c r="E49" s="13" t="s">
        <v>19</v>
      </c>
      <c r="F49" s="18">
        <f>F48</f>
        <v>0.1</v>
      </c>
      <c r="G49" s="15" t="s">
        <v>26</v>
      </c>
      <c r="H49" s="40">
        <f>1000+(1000*2/100)</f>
        <v>1020</v>
      </c>
      <c r="I49" s="17">
        <f>F49*H49</f>
        <v>102</v>
      </c>
      <c r="J49" s="9" t="s">
        <v>10</v>
      </c>
      <c r="K49" s="11">
        <v>0</v>
      </c>
      <c r="L49" s="12">
        <f>K49*F49</f>
        <v>0</v>
      </c>
      <c r="M49" s="28"/>
    </row>
    <row r="50" spans="1:13" s="3" customFormat="1" ht="25.5" customHeight="1">
      <c r="A50" s="91"/>
      <c r="B50" s="42" t="s">
        <v>254</v>
      </c>
      <c r="C50" s="27"/>
      <c r="D50" s="42"/>
      <c r="E50" s="15" t="s">
        <v>4</v>
      </c>
      <c r="F50" s="15">
        <v>1</v>
      </c>
      <c r="G50" s="15" t="s">
        <v>255</v>
      </c>
      <c r="H50" s="40">
        <v>120</v>
      </c>
      <c r="I50" s="17">
        <f>F50*H50</f>
        <v>120</v>
      </c>
      <c r="J50" s="9" t="s">
        <v>10</v>
      </c>
      <c r="K50" s="11">
        <v>0</v>
      </c>
      <c r="L50" s="12">
        <f>K50*F50</f>
        <v>0</v>
      </c>
      <c r="M50" s="28"/>
    </row>
    <row r="51" spans="1:13" s="3" customFormat="1" ht="25.5" customHeight="1">
      <c r="A51" s="42"/>
      <c r="B51" s="93" t="s">
        <v>16</v>
      </c>
      <c r="C51" s="93"/>
      <c r="D51" s="93"/>
      <c r="E51" s="93"/>
      <c r="F51" s="93"/>
      <c r="G51" s="93"/>
      <c r="H51" s="93"/>
      <c r="I51" s="30">
        <f>SUM(I47:I50)</f>
        <v>237.3</v>
      </c>
      <c r="J51" s="42"/>
      <c r="K51" s="45" t="s">
        <v>8</v>
      </c>
      <c r="L51" s="31">
        <f>SUM(L47:L50)</f>
        <v>0</v>
      </c>
      <c r="M51" s="28"/>
    </row>
    <row r="52" spans="1:13" s="3" customFormat="1" ht="25.5" customHeight="1">
      <c r="A52" s="92" t="s">
        <v>100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</row>
    <row r="53" spans="1:13" s="3" customFormat="1" ht="25.5" customHeight="1">
      <c r="A53" s="41" t="s">
        <v>0</v>
      </c>
      <c r="B53" s="41" t="s">
        <v>1</v>
      </c>
      <c r="C53" s="41" t="s">
        <v>135</v>
      </c>
      <c r="D53" s="41" t="s">
        <v>136</v>
      </c>
      <c r="E53" s="41" t="s">
        <v>2</v>
      </c>
      <c r="F53" s="41" t="s">
        <v>3</v>
      </c>
      <c r="G53" s="93" t="s">
        <v>14</v>
      </c>
      <c r="H53" s="93"/>
      <c r="I53" s="41" t="s">
        <v>11</v>
      </c>
      <c r="J53" s="41" t="s">
        <v>12</v>
      </c>
      <c r="K53" s="41" t="s">
        <v>9</v>
      </c>
      <c r="L53" s="41" t="s">
        <v>13</v>
      </c>
      <c r="M53" s="41" t="s">
        <v>15</v>
      </c>
    </row>
    <row r="54" spans="1:13" s="3" customFormat="1" ht="36" customHeight="1">
      <c r="A54" s="89" t="s">
        <v>140</v>
      </c>
      <c r="B54" s="42" t="s">
        <v>37</v>
      </c>
      <c r="C54" s="42"/>
      <c r="D54" s="42"/>
      <c r="E54" s="13" t="s">
        <v>4</v>
      </c>
      <c r="F54" s="15">
        <v>1</v>
      </c>
      <c r="G54" s="15" t="s">
        <v>5</v>
      </c>
      <c r="H54" s="40">
        <v>0</v>
      </c>
      <c r="I54" s="17">
        <f>F54*H54</f>
        <v>0</v>
      </c>
      <c r="J54" s="9" t="s">
        <v>10</v>
      </c>
      <c r="K54" s="11">
        <v>0</v>
      </c>
      <c r="L54" s="12">
        <f>K54*F54</f>
        <v>0</v>
      </c>
      <c r="M54" s="42"/>
    </row>
    <row r="55" spans="1:13" s="3" customFormat="1" ht="45">
      <c r="A55" s="90"/>
      <c r="B55" s="42" t="s">
        <v>30</v>
      </c>
      <c r="C55" s="42"/>
      <c r="D55" s="42"/>
      <c r="E55" s="13" t="s">
        <v>19</v>
      </c>
      <c r="F55" s="18">
        <v>6.21</v>
      </c>
      <c r="G55" s="15" t="s">
        <v>25</v>
      </c>
      <c r="H55" s="40">
        <v>0</v>
      </c>
      <c r="I55" s="17">
        <f>F55*H55</f>
        <v>0</v>
      </c>
      <c r="J55" s="9" t="s">
        <v>10</v>
      </c>
      <c r="K55" s="11">
        <v>0</v>
      </c>
      <c r="L55" s="12">
        <f>K55*F55</f>
        <v>0</v>
      </c>
      <c r="M55" s="41"/>
    </row>
    <row r="56" spans="1:13" s="3" customFormat="1" ht="33.75">
      <c r="A56" s="90"/>
      <c r="B56" s="42" t="s">
        <v>24</v>
      </c>
      <c r="C56" s="27" t="s">
        <v>137</v>
      </c>
      <c r="D56" s="42"/>
      <c r="E56" s="13" t="s">
        <v>19</v>
      </c>
      <c r="F56" s="18">
        <f>F55</f>
        <v>6.21</v>
      </c>
      <c r="G56" s="15" t="s">
        <v>26</v>
      </c>
      <c r="H56" s="40">
        <f>-100+(-100*2/100)</f>
        <v>-102</v>
      </c>
      <c r="I56" s="17">
        <f>F56*H56</f>
        <v>-633.42</v>
      </c>
      <c r="J56" s="9" t="s">
        <v>10</v>
      </c>
      <c r="K56" s="11">
        <v>0</v>
      </c>
      <c r="L56" s="12">
        <f>K56*F56</f>
        <v>0</v>
      </c>
      <c r="M56" s="41"/>
    </row>
    <row r="57" spans="1:13" s="3" customFormat="1" ht="25.5" customHeight="1">
      <c r="A57" s="91"/>
      <c r="B57" s="42" t="s">
        <v>254</v>
      </c>
      <c r="C57" s="27"/>
      <c r="D57" s="42"/>
      <c r="E57" s="15" t="s">
        <v>4</v>
      </c>
      <c r="F57" s="15">
        <v>1</v>
      </c>
      <c r="G57" s="15" t="s">
        <v>255</v>
      </c>
      <c r="H57" s="40">
        <v>120</v>
      </c>
      <c r="I57" s="17">
        <f>F57*H57</f>
        <v>120</v>
      </c>
      <c r="J57" s="9" t="s">
        <v>10</v>
      </c>
      <c r="K57" s="11">
        <v>0</v>
      </c>
      <c r="L57" s="12">
        <f>K57*F57</f>
        <v>0</v>
      </c>
      <c r="M57" s="41"/>
    </row>
    <row r="58" spans="1:13" s="3" customFormat="1" ht="25.5" customHeight="1">
      <c r="A58" s="42"/>
      <c r="B58" s="93" t="s">
        <v>16</v>
      </c>
      <c r="C58" s="93"/>
      <c r="D58" s="93"/>
      <c r="E58" s="93"/>
      <c r="F58" s="93"/>
      <c r="G58" s="93"/>
      <c r="H58" s="93"/>
      <c r="I58" s="30">
        <f>SUM(I54:I57)</f>
        <v>-513.42</v>
      </c>
      <c r="J58" s="42"/>
      <c r="K58" s="45" t="s">
        <v>8</v>
      </c>
      <c r="L58" s="31">
        <f>SUM(L54:L57)</f>
        <v>0</v>
      </c>
      <c r="M58" s="28"/>
    </row>
    <row r="59" spans="1:13" s="3" customFormat="1" ht="25.5" customHeight="1">
      <c r="A59" s="92" t="s">
        <v>100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</row>
    <row r="60" spans="1:13" s="3" customFormat="1" ht="25.5" customHeight="1">
      <c r="A60" s="41" t="s">
        <v>0</v>
      </c>
      <c r="B60" s="41" t="s">
        <v>1</v>
      </c>
      <c r="C60" s="41" t="s">
        <v>135</v>
      </c>
      <c r="D60" s="41" t="s">
        <v>136</v>
      </c>
      <c r="E60" s="41" t="s">
        <v>2</v>
      </c>
      <c r="F60" s="41" t="s">
        <v>3</v>
      </c>
      <c r="G60" s="93" t="s">
        <v>14</v>
      </c>
      <c r="H60" s="93"/>
      <c r="I60" s="41" t="s">
        <v>11</v>
      </c>
      <c r="J60" s="41" t="s">
        <v>12</v>
      </c>
      <c r="K60" s="41" t="s">
        <v>9</v>
      </c>
      <c r="L60" s="41" t="s">
        <v>13</v>
      </c>
      <c r="M60" s="41" t="s">
        <v>15</v>
      </c>
    </row>
    <row r="61" spans="1:13" s="3" customFormat="1" ht="34.5" customHeight="1">
      <c r="A61" s="89" t="s">
        <v>141</v>
      </c>
      <c r="B61" s="42" t="s">
        <v>27</v>
      </c>
      <c r="C61" s="42"/>
      <c r="D61" s="42"/>
      <c r="E61" s="14" t="s">
        <v>4</v>
      </c>
      <c r="F61" s="15">
        <v>4</v>
      </c>
      <c r="G61" s="15" t="s">
        <v>5</v>
      </c>
      <c r="H61" s="40">
        <v>0</v>
      </c>
      <c r="I61" s="17">
        <f>F61*H61</f>
        <v>0</v>
      </c>
      <c r="J61" s="9" t="s">
        <v>10</v>
      </c>
      <c r="K61" s="11">
        <v>0</v>
      </c>
      <c r="L61" s="12">
        <f>K61*F61</f>
        <v>0</v>
      </c>
      <c r="M61" s="42"/>
    </row>
    <row r="62" spans="1:13" s="3" customFormat="1" ht="45">
      <c r="A62" s="90"/>
      <c r="B62" s="42" t="s">
        <v>28</v>
      </c>
      <c r="C62" s="42"/>
      <c r="D62" s="42"/>
      <c r="E62" s="13" t="s">
        <v>19</v>
      </c>
      <c r="F62" s="18">
        <v>31.876</v>
      </c>
      <c r="G62" s="15" t="s">
        <v>25</v>
      </c>
      <c r="H62" s="40">
        <f>150+(150*2/100)</f>
        <v>153</v>
      </c>
      <c r="I62" s="17">
        <f>F62*H62</f>
        <v>4877.028</v>
      </c>
      <c r="J62" s="9" t="s">
        <v>10</v>
      </c>
      <c r="K62" s="11">
        <v>0</v>
      </c>
      <c r="L62" s="12">
        <f>K62*F62</f>
        <v>0</v>
      </c>
      <c r="M62" s="28"/>
    </row>
    <row r="63" spans="1:13" s="3" customFormat="1" ht="33.75">
      <c r="A63" s="90"/>
      <c r="B63" s="42" t="s">
        <v>23</v>
      </c>
      <c r="C63" s="42"/>
      <c r="D63" s="27" t="s">
        <v>137</v>
      </c>
      <c r="E63" s="13" t="s">
        <v>19</v>
      </c>
      <c r="F63" s="18">
        <f>F62</f>
        <v>31.876</v>
      </c>
      <c r="G63" s="15" t="s">
        <v>26</v>
      </c>
      <c r="H63" s="40">
        <f>420+(420*2/100)</f>
        <v>428.4</v>
      </c>
      <c r="I63" s="17">
        <f>F63*H63</f>
        <v>13655.6784</v>
      </c>
      <c r="J63" s="9" t="s">
        <v>10</v>
      </c>
      <c r="K63" s="11">
        <v>0</v>
      </c>
      <c r="L63" s="12">
        <f>K63*F63</f>
        <v>0</v>
      </c>
      <c r="M63" s="28"/>
    </row>
    <row r="64" spans="1:13" s="3" customFormat="1" ht="25.5" customHeight="1">
      <c r="A64" s="91"/>
      <c r="B64" s="42" t="s">
        <v>254</v>
      </c>
      <c r="C64" s="27"/>
      <c r="D64" s="42"/>
      <c r="E64" s="15" t="s">
        <v>4</v>
      </c>
      <c r="F64" s="15">
        <v>1</v>
      </c>
      <c r="G64" s="15" t="s">
        <v>255</v>
      </c>
      <c r="H64" s="40">
        <v>120</v>
      </c>
      <c r="I64" s="17">
        <f>F64*H64</f>
        <v>120</v>
      </c>
      <c r="J64" s="9" t="s">
        <v>10</v>
      </c>
      <c r="K64" s="11">
        <v>0</v>
      </c>
      <c r="L64" s="12">
        <f>K64*F64</f>
        <v>0</v>
      </c>
      <c r="M64" s="28"/>
    </row>
    <row r="65" spans="1:13" s="3" customFormat="1" ht="25.5" customHeight="1">
      <c r="A65" s="42"/>
      <c r="B65" s="93" t="s">
        <v>16</v>
      </c>
      <c r="C65" s="93"/>
      <c r="D65" s="93"/>
      <c r="E65" s="93"/>
      <c r="F65" s="93"/>
      <c r="G65" s="93"/>
      <c r="H65" s="93"/>
      <c r="I65" s="30">
        <f>SUM(I61:I64)</f>
        <v>18652.706400000003</v>
      </c>
      <c r="J65" s="42"/>
      <c r="K65" s="45" t="s">
        <v>8</v>
      </c>
      <c r="L65" s="32">
        <f>SUM(L61:L64)</f>
        <v>0</v>
      </c>
      <c r="M65" s="28"/>
    </row>
    <row r="66" spans="1:13" s="3" customFormat="1" ht="25.5" customHeight="1">
      <c r="A66" s="92" t="s">
        <v>100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</row>
    <row r="67" spans="1:13" s="3" customFormat="1" ht="25.5" customHeight="1">
      <c r="A67" s="41" t="s">
        <v>0</v>
      </c>
      <c r="B67" s="41" t="s">
        <v>1</v>
      </c>
      <c r="C67" s="41" t="s">
        <v>135</v>
      </c>
      <c r="D67" s="41" t="s">
        <v>136</v>
      </c>
      <c r="E67" s="41" t="s">
        <v>2</v>
      </c>
      <c r="F67" s="41" t="s">
        <v>3</v>
      </c>
      <c r="G67" s="93" t="s">
        <v>14</v>
      </c>
      <c r="H67" s="93"/>
      <c r="I67" s="41" t="s">
        <v>11</v>
      </c>
      <c r="J67" s="41" t="s">
        <v>12</v>
      </c>
      <c r="K67" s="41" t="s">
        <v>9</v>
      </c>
      <c r="L67" s="41" t="s">
        <v>13</v>
      </c>
      <c r="M67" s="41" t="s">
        <v>15</v>
      </c>
    </row>
    <row r="68" spans="1:13" s="3" customFormat="1" ht="25.5" customHeight="1">
      <c r="A68" s="89" t="s">
        <v>142</v>
      </c>
      <c r="B68" s="42" t="s">
        <v>27</v>
      </c>
      <c r="C68" s="42"/>
      <c r="D68" s="42"/>
      <c r="E68" s="16" t="s">
        <v>4</v>
      </c>
      <c r="F68" s="15">
        <v>3</v>
      </c>
      <c r="G68" s="15" t="s">
        <v>5</v>
      </c>
      <c r="H68" s="40">
        <v>0</v>
      </c>
      <c r="I68" s="17">
        <f>F68*H68</f>
        <v>0</v>
      </c>
      <c r="J68" s="9" t="s">
        <v>10</v>
      </c>
      <c r="K68" s="11">
        <v>0</v>
      </c>
      <c r="L68" s="12">
        <f>K68*F68</f>
        <v>0</v>
      </c>
      <c r="M68" s="42"/>
    </row>
    <row r="69" spans="1:13" s="3" customFormat="1" ht="45">
      <c r="A69" s="90"/>
      <c r="B69" s="42" t="s">
        <v>30</v>
      </c>
      <c r="C69" s="42"/>
      <c r="D69" s="42"/>
      <c r="E69" s="13" t="s">
        <v>19</v>
      </c>
      <c r="F69" s="18">
        <f>2.825+3.99</f>
        <v>6.815</v>
      </c>
      <c r="G69" s="15" t="s">
        <v>25</v>
      </c>
      <c r="H69" s="40">
        <f>150+(150*2/100)</f>
        <v>153</v>
      </c>
      <c r="I69" s="17">
        <f>F69*H69</f>
        <v>1042.6950000000002</v>
      </c>
      <c r="J69" s="9" t="s">
        <v>10</v>
      </c>
      <c r="K69" s="11">
        <v>0</v>
      </c>
      <c r="L69" s="12">
        <f>K69*F69</f>
        <v>0</v>
      </c>
      <c r="M69" s="29"/>
    </row>
    <row r="70" spans="1:13" s="3" customFormat="1" ht="33.75">
      <c r="A70" s="90"/>
      <c r="B70" s="42" t="s">
        <v>23</v>
      </c>
      <c r="C70" s="42"/>
      <c r="D70" s="27" t="s">
        <v>137</v>
      </c>
      <c r="E70" s="13" t="s">
        <v>19</v>
      </c>
      <c r="F70" s="18">
        <f>F69</f>
        <v>6.815</v>
      </c>
      <c r="G70" s="15" t="s">
        <v>26</v>
      </c>
      <c r="H70" s="40">
        <f>440+(440*2/100)</f>
        <v>448.8</v>
      </c>
      <c r="I70" s="17">
        <f>F70*H70</f>
        <v>3058.572</v>
      </c>
      <c r="J70" s="9" t="s">
        <v>10</v>
      </c>
      <c r="K70" s="11">
        <v>0</v>
      </c>
      <c r="L70" s="12">
        <f>K70*F70</f>
        <v>0</v>
      </c>
      <c r="M70" s="29"/>
    </row>
    <row r="71" spans="1:13" s="3" customFormat="1" ht="25.5" customHeight="1">
      <c r="A71" s="91"/>
      <c r="B71" s="42" t="s">
        <v>254</v>
      </c>
      <c r="C71" s="27"/>
      <c r="D71" s="42"/>
      <c r="E71" s="15" t="s">
        <v>4</v>
      </c>
      <c r="F71" s="15">
        <v>1</v>
      </c>
      <c r="G71" s="15" t="s">
        <v>255</v>
      </c>
      <c r="H71" s="40">
        <v>120</v>
      </c>
      <c r="I71" s="17">
        <f>F71*H71</f>
        <v>120</v>
      </c>
      <c r="J71" s="9" t="s">
        <v>10</v>
      </c>
      <c r="K71" s="11">
        <v>0</v>
      </c>
      <c r="L71" s="12">
        <f>K71*F71</f>
        <v>0</v>
      </c>
      <c r="M71" s="29"/>
    </row>
    <row r="72" spans="1:13" s="3" customFormat="1" ht="25.5" customHeight="1">
      <c r="A72" s="42"/>
      <c r="B72" s="99" t="s">
        <v>16</v>
      </c>
      <c r="C72" s="100"/>
      <c r="D72" s="100"/>
      <c r="E72" s="100"/>
      <c r="F72" s="100"/>
      <c r="G72" s="100"/>
      <c r="H72" s="101"/>
      <c r="I72" s="30">
        <f>SUM(I68:I71)</f>
        <v>4221.267</v>
      </c>
      <c r="J72" s="42"/>
      <c r="K72" s="45" t="s">
        <v>8</v>
      </c>
      <c r="L72" s="31">
        <f>SUM(L68:L71)</f>
        <v>0</v>
      </c>
      <c r="M72" s="29"/>
    </row>
    <row r="73" spans="1:13" s="2" customFormat="1" ht="20.25">
      <c r="A73" s="92" t="s">
        <v>100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</row>
    <row r="74" spans="1:13" ht="25.5">
      <c r="A74" s="41" t="s">
        <v>0</v>
      </c>
      <c r="B74" s="41" t="s">
        <v>1</v>
      </c>
      <c r="C74" s="41" t="s">
        <v>135</v>
      </c>
      <c r="D74" s="41" t="s">
        <v>136</v>
      </c>
      <c r="E74" s="41" t="s">
        <v>2</v>
      </c>
      <c r="F74" s="41" t="s">
        <v>3</v>
      </c>
      <c r="G74" s="93" t="s">
        <v>14</v>
      </c>
      <c r="H74" s="93"/>
      <c r="I74" s="41" t="s">
        <v>11</v>
      </c>
      <c r="J74" s="41" t="s">
        <v>12</v>
      </c>
      <c r="K74" s="41" t="s">
        <v>9</v>
      </c>
      <c r="L74" s="41" t="s">
        <v>13</v>
      </c>
      <c r="M74" s="41" t="s">
        <v>15</v>
      </c>
    </row>
    <row r="75" spans="1:13" ht="33.75">
      <c r="A75" s="89" t="s">
        <v>143</v>
      </c>
      <c r="B75" s="42" t="s">
        <v>27</v>
      </c>
      <c r="C75" s="42"/>
      <c r="D75" s="42"/>
      <c r="E75" s="13" t="s">
        <v>4</v>
      </c>
      <c r="F75" s="15">
        <v>2</v>
      </c>
      <c r="G75" s="15" t="s">
        <v>5</v>
      </c>
      <c r="H75" s="40">
        <v>0</v>
      </c>
      <c r="I75" s="17">
        <f>F75*H75</f>
        <v>0</v>
      </c>
      <c r="J75" s="9" t="s">
        <v>10</v>
      </c>
      <c r="K75" s="11">
        <v>0</v>
      </c>
      <c r="L75" s="12">
        <f>K75*F75</f>
        <v>0</v>
      </c>
      <c r="M75" s="28"/>
    </row>
    <row r="76" spans="1:13" ht="45">
      <c r="A76" s="90"/>
      <c r="B76" s="42" t="s">
        <v>30</v>
      </c>
      <c r="C76" s="42"/>
      <c r="D76" s="42"/>
      <c r="E76" s="13" t="s">
        <v>19</v>
      </c>
      <c r="F76" s="18">
        <f>2.338+2.658</f>
        <v>4.996</v>
      </c>
      <c r="G76" s="15" t="s">
        <v>25</v>
      </c>
      <c r="H76" s="40">
        <v>0</v>
      </c>
      <c r="I76" s="17">
        <f>F76*H76</f>
        <v>0</v>
      </c>
      <c r="J76" s="9" t="s">
        <v>10</v>
      </c>
      <c r="K76" s="11">
        <v>0</v>
      </c>
      <c r="L76" s="12">
        <f>K76*F76</f>
        <v>0</v>
      </c>
      <c r="M76" s="41"/>
    </row>
    <row r="77" spans="1:13" ht="33.75">
      <c r="A77" s="90"/>
      <c r="B77" s="42" t="s">
        <v>24</v>
      </c>
      <c r="C77" s="27" t="s">
        <v>137</v>
      </c>
      <c r="D77" s="27" t="s">
        <v>137</v>
      </c>
      <c r="E77" s="13" t="s">
        <v>19</v>
      </c>
      <c r="F77" s="18">
        <f>F76</f>
        <v>4.996</v>
      </c>
      <c r="G77" s="15" t="s">
        <v>26</v>
      </c>
      <c r="H77" s="40">
        <v>0</v>
      </c>
      <c r="I77" s="17">
        <f>F77*H77</f>
        <v>0</v>
      </c>
      <c r="J77" s="9" t="s">
        <v>10</v>
      </c>
      <c r="K77" s="11">
        <v>0</v>
      </c>
      <c r="L77" s="12">
        <f>K77*F77</f>
        <v>0</v>
      </c>
      <c r="M77" s="41"/>
    </row>
    <row r="78" spans="1:13" ht="27" customHeight="1">
      <c r="A78" s="91"/>
      <c r="B78" s="42" t="s">
        <v>254</v>
      </c>
      <c r="C78" s="27"/>
      <c r="D78" s="42"/>
      <c r="E78" s="15" t="s">
        <v>4</v>
      </c>
      <c r="F78" s="15">
        <v>1</v>
      </c>
      <c r="G78" s="15" t="s">
        <v>255</v>
      </c>
      <c r="H78" s="40">
        <v>120</v>
      </c>
      <c r="I78" s="17">
        <f>F78*H78</f>
        <v>120</v>
      </c>
      <c r="J78" s="9" t="s">
        <v>10</v>
      </c>
      <c r="K78" s="11">
        <v>0</v>
      </c>
      <c r="L78" s="12">
        <f>K78*F78</f>
        <v>0</v>
      </c>
      <c r="M78" s="41"/>
    </row>
    <row r="79" spans="1:13" ht="25.5" customHeight="1">
      <c r="A79" s="42"/>
      <c r="B79" s="93" t="s">
        <v>16</v>
      </c>
      <c r="C79" s="93"/>
      <c r="D79" s="93"/>
      <c r="E79" s="93"/>
      <c r="F79" s="93"/>
      <c r="G79" s="93"/>
      <c r="H79" s="93"/>
      <c r="I79" s="30">
        <f>SUM(I75:I78)</f>
        <v>120</v>
      </c>
      <c r="J79" s="42"/>
      <c r="K79" s="45" t="s">
        <v>8</v>
      </c>
      <c r="L79" s="31">
        <f>SUM(L75:L78)</f>
        <v>0</v>
      </c>
      <c r="M79" s="28"/>
    </row>
    <row r="82" spans="2:7" ht="12.75">
      <c r="B82" s="19"/>
      <c r="C82" s="19"/>
      <c r="D82" s="19"/>
      <c r="E82" s="19"/>
      <c r="F82" s="20"/>
      <c r="G82" s="19"/>
    </row>
    <row r="83" spans="2:7" ht="12.75">
      <c r="B83" s="21"/>
      <c r="C83" s="21"/>
      <c r="D83" s="21"/>
      <c r="E83" s="19"/>
      <c r="F83" s="22"/>
      <c r="G83" s="23"/>
    </row>
    <row r="84" spans="2:7" ht="12.75">
      <c r="B84" s="19"/>
      <c r="C84" s="19"/>
      <c r="D84" s="19"/>
      <c r="E84" s="19"/>
      <c r="F84" s="19"/>
      <c r="G84" s="19"/>
    </row>
    <row r="85" spans="2:7" ht="12.75">
      <c r="B85" s="21"/>
      <c r="C85" s="21"/>
      <c r="D85" s="21"/>
      <c r="E85" s="19"/>
      <c r="F85" s="19"/>
      <c r="G85" s="19"/>
    </row>
  </sheetData>
  <sheetProtection password="DE9F" sheet="1" objects="1" scenarios="1"/>
  <mergeCells count="46">
    <mergeCell ref="G74:H74"/>
    <mergeCell ref="B79:H79"/>
    <mergeCell ref="B58:H58"/>
    <mergeCell ref="A73:M73"/>
    <mergeCell ref="B72:H72"/>
    <mergeCell ref="A66:M66"/>
    <mergeCell ref="G67:H67"/>
    <mergeCell ref="A59:M59"/>
    <mergeCell ref="G60:H60"/>
    <mergeCell ref="A75:A78"/>
    <mergeCell ref="A3:M3"/>
    <mergeCell ref="B65:H65"/>
    <mergeCell ref="A1:M1"/>
    <mergeCell ref="G4:H4"/>
    <mergeCell ref="B9:H9"/>
    <mergeCell ref="A2:M2"/>
    <mergeCell ref="A17:M17"/>
    <mergeCell ref="G18:H18"/>
    <mergeCell ref="A24:M24"/>
    <mergeCell ref="A10:M10"/>
    <mergeCell ref="G11:H11"/>
    <mergeCell ref="B16:H16"/>
    <mergeCell ref="A31:M31"/>
    <mergeCell ref="G32:H32"/>
    <mergeCell ref="G39:H39"/>
    <mergeCell ref="B44:H44"/>
    <mergeCell ref="B37:H37"/>
    <mergeCell ref="A38:M38"/>
    <mergeCell ref="A33:A36"/>
    <mergeCell ref="B23:H23"/>
    <mergeCell ref="B30:H30"/>
    <mergeCell ref="A5:A8"/>
    <mergeCell ref="A12:A15"/>
    <mergeCell ref="A19:A22"/>
    <mergeCell ref="A26:A29"/>
    <mergeCell ref="G25:H25"/>
    <mergeCell ref="A40:A43"/>
    <mergeCell ref="A47:A50"/>
    <mergeCell ref="A54:A57"/>
    <mergeCell ref="A61:A64"/>
    <mergeCell ref="A68:A71"/>
    <mergeCell ref="A52:M52"/>
    <mergeCell ref="G53:H53"/>
    <mergeCell ref="G46:H46"/>
    <mergeCell ref="B51:H51"/>
    <mergeCell ref="A45:M45"/>
  </mergeCells>
  <printOptions horizontalCentered="1"/>
  <pageMargins left="0.1968503937007874" right="0.1968503937007874" top="0.984251968503937" bottom="0" header="0.5118110236220472" footer="0.5118110236220472"/>
  <pageSetup fitToHeight="3" fitToWidth="1" horizontalDpi="600" verticalDpi="600" orientation="portrait" paperSize="9" scale="60" r:id="rId1"/>
  <headerFooter alignWithMargins="0">
    <oddHeader>&amp;LLOTTO 1 RUP LEGNANO&amp;RTABELLA 1.0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131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15.140625" style="1" customWidth="1"/>
    <col min="2" max="2" width="26.7109375" style="1" customWidth="1"/>
    <col min="3" max="4" width="4.28125" style="1" customWidth="1"/>
    <col min="5" max="5" width="7.7109375" style="1" bestFit="1" customWidth="1"/>
    <col min="6" max="6" width="9.28125" style="1" bestFit="1" customWidth="1"/>
    <col min="7" max="7" width="10.7109375" style="1" bestFit="1" customWidth="1"/>
    <col min="8" max="8" width="13.7109375" style="1" bestFit="1" customWidth="1"/>
    <col min="9" max="9" width="12.57421875" style="1" bestFit="1" customWidth="1"/>
    <col min="10" max="10" width="17.57421875" style="1" bestFit="1" customWidth="1"/>
    <col min="11" max="11" width="15.7109375" style="6" bestFit="1" customWidth="1"/>
    <col min="12" max="12" width="14.00390625" style="7" bestFit="1" customWidth="1"/>
    <col min="13" max="13" width="14.7109375" style="1" bestFit="1" customWidth="1"/>
    <col min="14" max="16384" width="9.140625" style="1" customWidth="1"/>
  </cols>
  <sheetData>
    <row r="1" spans="1:13" ht="18">
      <c r="A1" s="94" t="s">
        <v>104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s="5" customFormat="1" ht="20.25">
      <c r="A2" s="95" t="s">
        <v>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s="3" customFormat="1" ht="25.5" customHeight="1">
      <c r="A3" s="92" t="s">
        <v>101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5" customFormat="1" ht="25.5">
      <c r="A4" s="41" t="s">
        <v>0</v>
      </c>
      <c r="B4" s="41" t="s">
        <v>1</v>
      </c>
      <c r="C4" s="41" t="s">
        <v>135</v>
      </c>
      <c r="D4" s="41" t="s">
        <v>136</v>
      </c>
      <c r="E4" s="41" t="s">
        <v>2</v>
      </c>
      <c r="F4" s="41" t="s">
        <v>3</v>
      </c>
      <c r="G4" s="93" t="s">
        <v>14</v>
      </c>
      <c r="H4" s="93"/>
      <c r="I4" s="41" t="s">
        <v>11</v>
      </c>
      <c r="J4" s="41" t="s">
        <v>12</v>
      </c>
      <c r="K4" s="41" t="s">
        <v>9</v>
      </c>
      <c r="L4" s="41" t="s">
        <v>13</v>
      </c>
      <c r="M4" s="41" t="s">
        <v>15</v>
      </c>
    </row>
    <row r="5" spans="1:13" s="5" customFormat="1" ht="33.75" customHeight="1">
      <c r="A5" s="89" t="s">
        <v>31</v>
      </c>
      <c r="B5" s="42" t="s">
        <v>61</v>
      </c>
      <c r="C5" s="42"/>
      <c r="D5" s="42"/>
      <c r="E5" s="13" t="s">
        <v>4</v>
      </c>
      <c r="F5" s="15">
        <v>2</v>
      </c>
      <c r="G5" s="15" t="s">
        <v>5</v>
      </c>
      <c r="H5" s="40">
        <v>0</v>
      </c>
      <c r="I5" s="17">
        <f aca="true" t="shared" si="0" ref="I5:I10">F5*H5</f>
        <v>0</v>
      </c>
      <c r="J5" s="9" t="s">
        <v>10</v>
      </c>
      <c r="K5" s="11">
        <v>0</v>
      </c>
      <c r="L5" s="12">
        <f aca="true" t="shared" si="1" ref="L5:L10">K5*F5</f>
        <v>0</v>
      </c>
      <c r="M5" s="42"/>
    </row>
    <row r="6" spans="1:13" s="5" customFormat="1" ht="33.75">
      <c r="A6" s="90"/>
      <c r="B6" s="42" t="s">
        <v>65</v>
      </c>
      <c r="C6" s="42"/>
      <c r="D6" s="42"/>
      <c r="E6" s="13" t="s">
        <v>4</v>
      </c>
      <c r="F6" s="15">
        <v>2</v>
      </c>
      <c r="G6" s="15" t="s">
        <v>5</v>
      </c>
      <c r="H6" s="40">
        <v>0</v>
      </c>
      <c r="I6" s="17">
        <f t="shared" si="0"/>
        <v>0</v>
      </c>
      <c r="J6" s="9" t="s">
        <v>10</v>
      </c>
      <c r="K6" s="11">
        <v>0</v>
      </c>
      <c r="L6" s="12">
        <f t="shared" si="1"/>
        <v>0</v>
      </c>
      <c r="M6" s="42"/>
    </row>
    <row r="7" spans="1:13" s="5" customFormat="1" ht="45">
      <c r="A7" s="90"/>
      <c r="B7" s="42" t="s">
        <v>63</v>
      </c>
      <c r="C7" s="42"/>
      <c r="D7" s="42"/>
      <c r="E7" s="13" t="s">
        <v>19</v>
      </c>
      <c r="F7" s="18">
        <v>1</v>
      </c>
      <c r="G7" s="15" t="s">
        <v>25</v>
      </c>
      <c r="H7" s="40">
        <f>150+(150*2/100)</f>
        <v>153</v>
      </c>
      <c r="I7" s="17">
        <f t="shared" si="0"/>
        <v>153</v>
      </c>
      <c r="J7" s="9" t="s">
        <v>10</v>
      </c>
      <c r="K7" s="11">
        <v>0</v>
      </c>
      <c r="L7" s="12">
        <f t="shared" si="1"/>
        <v>0</v>
      </c>
      <c r="M7" s="28"/>
    </row>
    <row r="8" spans="1:13" s="5" customFormat="1" ht="45">
      <c r="A8" s="90"/>
      <c r="B8" s="42" t="s">
        <v>64</v>
      </c>
      <c r="C8" s="42"/>
      <c r="D8" s="42"/>
      <c r="E8" s="13" t="s">
        <v>19</v>
      </c>
      <c r="F8" s="18">
        <v>0.796</v>
      </c>
      <c r="G8" s="15" t="s">
        <v>25</v>
      </c>
      <c r="H8" s="40">
        <f>150+(150*2/100)</f>
        <v>153</v>
      </c>
      <c r="I8" s="17">
        <f t="shared" si="0"/>
        <v>121.78800000000001</v>
      </c>
      <c r="J8" s="9" t="s">
        <v>10</v>
      </c>
      <c r="K8" s="11">
        <v>0</v>
      </c>
      <c r="L8" s="12">
        <f t="shared" si="1"/>
        <v>0</v>
      </c>
      <c r="M8" s="28"/>
    </row>
    <row r="9" spans="1:13" s="5" customFormat="1" ht="33.75">
      <c r="A9" s="90"/>
      <c r="B9" s="42" t="s">
        <v>24</v>
      </c>
      <c r="C9" s="27" t="s">
        <v>137</v>
      </c>
      <c r="D9" s="42"/>
      <c r="E9" s="13" t="s">
        <v>19</v>
      </c>
      <c r="F9" s="18">
        <f>F7+F8</f>
        <v>1.796</v>
      </c>
      <c r="G9" s="15" t="s">
        <v>26</v>
      </c>
      <c r="H9" s="40">
        <f>440+(440*2/100)</f>
        <v>448.8</v>
      </c>
      <c r="I9" s="17">
        <f t="shared" si="0"/>
        <v>806.0448</v>
      </c>
      <c r="J9" s="9" t="s">
        <v>10</v>
      </c>
      <c r="K9" s="11">
        <v>0</v>
      </c>
      <c r="L9" s="12">
        <f t="shared" si="1"/>
        <v>0</v>
      </c>
      <c r="M9" s="28"/>
    </row>
    <row r="10" spans="1:13" s="5" customFormat="1" ht="25.5" customHeight="1">
      <c r="A10" s="91"/>
      <c r="B10" s="42" t="s">
        <v>254</v>
      </c>
      <c r="C10" s="27"/>
      <c r="D10" s="42"/>
      <c r="E10" s="15" t="s">
        <v>4</v>
      </c>
      <c r="F10" s="15">
        <v>2</v>
      </c>
      <c r="G10" s="15" t="s">
        <v>255</v>
      </c>
      <c r="H10" s="40">
        <v>120</v>
      </c>
      <c r="I10" s="17">
        <f t="shared" si="0"/>
        <v>240</v>
      </c>
      <c r="J10" s="9" t="s">
        <v>10</v>
      </c>
      <c r="K10" s="11">
        <v>0</v>
      </c>
      <c r="L10" s="12">
        <f t="shared" si="1"/>
        <v>0</v>
      </c>
      <c r="M10" s="28"/>
    </row>
    <row r="11" spans="1:13" s="3" customFormat="1" ht="25.5" customHeight="1">
      <c r="A11" s="29"/>
      <c r="B11" s="93" t="s">
        <v>16</v>
      </c>
      <c r="C11" s="93"/>
      <c r="D11" s="93"/>
      <c r="E11" s="93"/>
      <c r="F11" s="93"/>
      <c r="G11" s="93"/>
      <c r="H11" s="93"/>
      <c r="I11" s="30">
        <f>SUM(I5:I10)</f>
        <v>1320.8328000000001</v>
      </c>
      <c r="J11" s="42"/>
      <c r="K11" s="45" t="s">
        <v>8</v>
      </c>
      <c r="L11" s="31">
        <f>SUM(L5:L10)</f>
        <v>0</v>
      </c>
      <c r="M11" s="28"/>
    </row>
    <row r="12" spans="1:13" s="3" customFormat="1" ht="25.5" customHeight="1">
      <c r="A12" s="92" t="s">
        <v>101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</row>
    <row r="13" spans="1:13" s="5" customFormat="1" ht="25.5">
      <c r="A13" s="41" t="s">
        <v>0</v>
      </c>
      <c r="B13" s="41" t="s">
        <v>1</v>
      </c>
      <c r="C13" s="41" t="s">
        <v>135</v>
      </c>
      <c r="D13" s="41" t="s">
        <v>136</v>
      </c>
      <c r="E13" s="41" t="s">
        <v>2</v>
      </c>
      <c r="F13" s="41" t="s">
        <v>3</v>
      </c>
      <c r="G13" s="93" t="s">
        <v>14</v>
      </c>
      <c r="H13" s="93"/>
      <c r="I13" s="41" t="s">
        <v>11</v>
      </c>
      <c r="J13" s="41" t="s">
        <v>12</v>
      </c>
      <c r="K13" s="41" t="s">
        <v>9</v>
      </c>
      <c r="L13" s="41" t="s">
        <v>13</v>
      </c>
      <c r="M13" s="41" t="s">
        <v>15</v>
      </c>
    </row>
    <row r="14" spans="1:13" s="5" customFormat="1" ht="41.25" customHeight="1">
      <c r="A14" s="89" t="s">
        <v>145</v>
      </c>
      <c r="B14" s="42" t="s">
        <v>157</v>
      </c>
      <c r="C14" s="42"/>
      <c r="D14" s="42"/>
      <c r="E14" s="13" t="s">
        <v>4</v>
      </c>
      <c r="F14" s="15">
        <v>0</v>
      </c>
      <c r="G14" s="15" t="s">
        <v>5</v>
      </c>
      <c r="H14" s="40">
        <v>0</v>
      </c>
      <c r="I14" s="17">
        <f>F14*H14</f>
        <v>0</v>
      </c>
      <c r="J14" s="9" t="s">
        <v>10</v>
      </c>
      <c r="K14" s="11">
        <v>0</v>
      </c>
      <c r="L14" s="12">
        <f>K14*F14</f>
        <v>0</v>
      </c>
      <c r="M14" s="42"/>
    </row>
    <row r="15" spans="1:13" s="5" customFormat="1" ht="45">
      <c r="A15" s="90"/>
      <c r="B15" s="42" t="s">
        <v>63</v>
      </c>
      <c r="C15" s="42"/>
      <c r="D15" s="42"/>
      <c r="E15" s="13" t="s">
        <v>19</v>
      </c>
      <c r="F15" s="18">
        <v>0.5</v>
      </c>
      <c r="G15" s="15" t="s">
        <v>25</v>
      </c>
      <c r="H15" s="40">
        <f>200+(200*2/100)</f>
        <v>204</v>
      </c>
      <c r="I15" s="17">
        <f>F15*H15</f>
        <v>102</v>
      </c>
      <c r="J15" s="9" t="s">
        <v>10</v>
      </c>
      <c r="K15" s="11">
        <v>0</v>
      </c>
      <c r="L15" s="12">
        <f>K15*F15</f>
        <v>0</v>
      </c>
      <c r="M15" s="41"/>
    </row>
    <row r="16" spans="1:13" s="5" customFormat="1" ht="45">
      <c r="A16" s="90"/>
      <c r="B16" s="42" t="s">
        <v>64</v>
      </c>
      <c r="C16" s="42"/>
      <c r="D16" s="42"/>
      <c r="E16" s="13" t="s">
        <v>19</v>
      </c>
      <c r="F16" s="18">
        <v>0.5</v>
      </c>
      <c r="G16" s="15" t="s">
        <v>25</v>
      </c>
      <c r="H16" s="40">
        <f>200+(200*2/100)</f>
        <v>204</v>
      </c>
      <c r="I16" s="17">
        <f>F16*H16</f>
        <v>102</v>
      </c>
      <c r="J16" s="9" t="s">
        <v>10</v>
      </c>
      <c r="K16" s="11">
        <v>0</v>
      </c>
      <c r="L16" s="12">
        <f>K16*F16</f>
        <v>0</v>
      </c>
      <c r="M16" s="41"/>
    </row>
    <row r="17" spans="1:13" s="5" customFormat="1" ht="33.75">
      <c r="A17" s="90"/>
      <c r="B17" s="42" t="s">
        <v>24</v>
      </c>
      <c r="C17" s="27"/>
      <c r="D17" s="42"/>
      <c r="E17" s="13" t="s">
        <v>19</v>
      </c>
      <c r="F17" s="18">
        <f>F15+F16</f>
        <v>1</v>
      </c>
      <c r="G17" s="15" t="s">
        <v>26</v>
      </c>
      <c r="H17" s="40">
        <f>350+(350*2/100)</f>
        <v>357</v>
      </c>
      <c r="I17" s="17">
        <f>F17*H17</f>
        <v>357</v>
      </c>
      <c r="J17" s="9" t="s">
        <v>10</v>
      </c>
      <c r="K17" s="11">
        <v>0</v>
      </c>
      <c r="L17" s="12">
        <f>K17*F17</f>
        <v>0</v>
      </c>
      <c r="M17" s="41"/>
    </row>
    <row r="18" spans="1:13" s="5" customFormat="1" ht="26.25" customHeight="1">
      <c r="A18" s="91"/>
      <c r="B18" s="42" t="s">
        <v>254</v>
      </c>
      <c r="C18" s="27"/>
      <c r="D18" s="42"/>
      <c r="E18" s="15" t="s">
        <v>4</v>
      </c>
      <c r="F18" s="15">
        <v>2</v>
      </c>
      <c r="G18" s="15" t="s">
        <v>255</v>
      </c>
      <c r="H18" s="40">
        <v>120</v>
      </c>
      <c r="I18" s="17">
        <f>F18*H18</f>
        <v>240</v>
      </c>
      <c r="J18" s="9" t="s">
        <v>10</v>
      </c>
      <c r="K18" s="11">
        <v>0</v>
      </c>
      <c r="L18" s="12">
        <f>K18*F18</f>
        <v>0</v>
      </c>
      <c r="M18" s="41"/>
    </row>
    <row r="19" spans="1:13" s="3" customFormat="1" ht="25.5" customHeight="1">
      <c r="A19" s="29"/>
      <c r="B19" s="93" t="s">
        <v>16</v>
      </c>
      <c r="C19" s="93"/>
      <c r="D19" s="93"/>
      <c r="E19" s="93"/>
      <c r="F19" s="93"/>
      <c r="G19" s="93"/>
      <c r="H19" s="93"/>
      <c r="I19" s="30">
        <f>SUM(I14:I18)</f>
        <v>801</v>
      </c>
      <c r="J19" s="42"/>
      <c r="K19" s="45" t="s">
        <v>8</v>
      </c>
      <c r="L19" s="31">
        <f>SUM(L14:L18)</f>
        <v>0</v>
      </c>
      <c r="M19" s="28"/>
    </row>
    <row r="20" spans="1:13" s="3" customFormat="1" ht="25.5" customHeight="1">
      <c r="A20" s="92" t="s">
        <v>101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</row>
    <row r="21" spans="1:13" s="5" customFormat="1" ht="25.5">
      <c r="A21" s="41" t="s">
        <v>0</v>
      </c>
      <c r="B21" s="41" t="s">
        <v>1</v>
      </c>
      <c r="C21" s="41" t="s">
        <v>135</v>
      </c>
      <c r="D21" s="41" t="s">
        <v>136</v>
      </c>
      <c r="E21" s="41" t="s">
        <v>2</v>
      </c>
      <c r="F21" s="41" t="s">
        <v>3</v>
      </c>
      <c r="G21" s="93" t="s">
        <v>14</v>
      </c>
      <c r="H21" s="93"/>
      <c r="I21" s="41" t="s">
        <v>11</v>
      </c>
      <c r="J21" s="41" t="s">
        <v>12</v>
      </c>
      <c r="K21" s="41" t="s">
        <v>9</v>
      </c>
      <c r="L21" s="41" t="s">
        <v>13</v>
      </c>
      <c r="M21" s="41" t="s">
        <v>15</v>
      </c>
    </row>
    <row r="22" spans="1:13" s="5" customFormat="1" ht="45">
      <c r="A22" s="89" t="s">
        <v>36</v>
      </c>
      <c r="B22" s="42" t="s">
        <v>67</v>
      </c>
      <c r="C22" s="42"/>
      <c r="D22" s="42"/>
      <c r="E22" s="13" t="s">
        <v>4</v>
      </c>
      <c r="F22" s="15">
        <v>1</v>
      </c>
      <c r="G22" s="15" t="s">
        <v>5</v>
      </c>
      <c r="H22" s="40">
        <v>0</v>
      </c>
      <c r="I22" s="17">
        <f aca="true" t="shared" si="2" ref="I22:I27">F22*H22</f>
        <v>0</v>
      </c>
      <c r="J22" s="9" t="s">
        <v>10</v>
      </c>
      <c r="K22" s="11">
        <v>0</v>
      </c>
      <c r="L22" s="12">
        <f aca="true" t="shared" si="3" ref="L22:L27">K22*F22</f>
        <v>0</v>
      </c>
      <c r="M22" s="42"/>
    </row>
    <row r="23" spans="1:13" s="5" customFormat="1" ht="45">
      <c r="A23" s="102"/>
      <c r="B23" s="42" t="s">
        <v>68</v>
      </c>
      <c r="C23" s="42"/>
      <c r="D23" s="42"/>
      <c r="E23" s="13" t="s">
        <v>4</v>
      </c>
      <c r="F23" s="15">
        <v>1</v>
      </c>
      <c r="G23" s="15" t="s">
        <v>5</v>
      </c>
      <c r="H23" s="40">
        <v>0</v>
      </c>
      <c r="I23" s="17">
        <f t="shared" si="2"/>
        <v>0</v>
      </c>
      <c r="J23" s="9" t="s">
        <v>10</v>
      </c>
      <c r="K23" s="11">
        <v>0</v>
      </c>
      <c r="L23" s="12">
        <f t="shared" si="3"/>
        <v>0</v>
      </c>
      <c r="M23" s="42"/>
    </row>
    <row r="24" spans="1:13" s="5" customFormat="1" ht="45">
      <c r="A24" s="102"/>
      <c r="B24" s="42" t="s">
        <v>63</v>
      </c>
      <c r="C24" s="42"/>
      <c r="D24" s="42"/>
      <c r="E24" s="13" t="s">
        <v>19</v>
      </c>
      <c r="F24" s="18">
        <v>3.6</v>
      </c>
      <c r="G24" s="15" t="s">
        <v>25</v>
      </c>
      <c r="H24" s="40">
        <v>0</v>
      </c>
      <c r="I24" s="17">
        <f t="shared" si="2"/>
        <v>0</v>
      </c>
      <c r="J24" s="9" t="s">
        <v>10</v>
      </c>
      <c r="K24" s="11">
        <v>0</v>
      </c>
      <c r="L24" s="12">
        <f t="shared" si="3"/>
        <v>0</v>
      </c>
      <c r="M24" s="41"/>
    </row>
    <row r="25" spans="1:13" s="5" customFormat="1" ht="45">
      <c r="A25" s="102"/>
      <c r="B25" s="42" t="s">
        <v>64</v>
      </c>
      <c r="C25" s="42"/>
      <c r="D25" s="42"/>
      <c r="E25" s="13" t="s">
        <v>19</v>
      </c>
      <c r="F25" s="18">
        <v>3.08</v>
      </c>
      <c r="G25" s="15" t="s">
        <v>25</v>
      </c>
      <c r="H25" s="40">
        <v>0</v>
      </c>
      <c r="I25" s="17">
        <f t="shared" si="2"/>
        <v>0</v>
      </c>
      <c r="J25" s="9" t="s">
        <v>10</v>
      </c>
      <c r="K25" s="11">
        <v>0</v>
      </c>
      <c r="L25" s="12">
        <f t="shared" si="3"/>
        <v>0</v>
      </c>
      <c r="M25" s="41"/>
    </row>
    <row r="26" spans="1:13" s="5" customFormat="1" ht="33.75">
      <c r="A26" s="102"/>
      <c r="B26" s="42" t="s">
        <v>24</v>
      </c>
      <c r="C26" s="27" t="s">
        <v>137</v>
      </c>
      <c r="D26" s="42"/>
      <c r="E26" s="13" t="s">
        <v>19</v>
      </c>
      <c r="F26" s="18">
        <f>F24+F25</f>
        <v>6.68</v>
      </c>
      <c r="G26" s="15" t="s">
        <v>26</v>
      </c>
      <c r="H26" s="40">
        <v>0</v>
      </c>
      <c r="I26" s="17">
        <f t="shared" si="2"/>
        <v>0</v>
      </c>
      <c r="J26" s="9" t="s">
        <v>10</v>
      </c>
      <c r="K26" s="11">
        <v>0</v>
      </c>
      <c r="L26" s="12">
        <f t="shared" si="3"/>
        <v>0</v>
      </c>
      <c r="M26" s="41"/>
    </row>
    <row r="27" spans="1:13" s="5" customFormat="1" ht="24" customHeight="1">
      <c r="A27" s="103"/>
      <c r="B27" s="42" t="s">
        <v>254</v>
      </c>
      <c r="C27" s="27"/>
      <c r="D27" s="42"/>
      <c r="E27" s="15" t="s">
        <v>4</v>
      </c>
      <c r="F27" s="15">
        <v>2</v>
      </c>
      <c r="G27" s="15" t="s">
        <v>255</v>
      </c>
      <c r="H27" s="40">
        <v>120</v>
      </c>
      <c r="I27" s="17">
        <f t="shared" si="2"/>
        <v>240</v>
      </c>
      <c r="J27" s="9" t="s">
        <v>10</v>
      </c>
      <c r="K27" s="11">
        <v>0</v>
      </c>
      <c r="L27" s="12">
        <f t="shared" si="3"/>
        <v>0</v>
      </c>
      <c r="M27" s="41"/>
    </row>
    <row r="28" spans="1:13" s="3" customFormat="1" ht="25.5" customHeight="1">
      <c r="A28" s="29"/>
      <c r="B28" s="93" t="s">
        <v>16</v>
      </c>
      <c r="C28" s="93"/>
      <c r="D28" s="93"/>
      <c r="E28" s="93"/>
      <c r="F28" s="93"/>
      <c r="G28" s="93"/>
      <c r="H28" s="93"/>
      <c r="I28" s="30">
        <f>SUM(I22:I27)</f>
        <v>240</v>
      </c>
      <c r="J28" s="42"/>
      <c r="K28" s="45" t="s">
        <v>8</v>
      </c>
      <c r="L28" s="31">
        <f>SUM(L22:L27)</f>
        <v>0</v>
      </c>
      <c r="M28" s="28"/>
    </row>
    <row r="29" spans="1:13" s="3" customFormat="1" ht="25.5" customHeight="1">
      <c r="A29" s="92" t="s">
        <v>101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</row>
    <row r="30" spans="1:13" s="5" customFormat="1" ht="25.5">
      <c r="A30" s="41" t="s">
        <v>0</v>
      </c>
      <c r="B30" s="41" t="s">
        <v>1</v>
      </c>
      <c r="C30" s="41" t="s">
        <v>135</v>
      </c>
      <c r="D30" s="41" t="s">
        <v>136</v>
      </c>
      <c r="E30" s="41" t="s">
        <v>2</v>
      </c>
      <c r="F30" s="41" t="s">
        <v>3</v>
      </c>
      <c r="G30" s="93" t="s">
        <v>14</v>
      </c>
      <c r="H30" s="93"/>
      <c r="I30" s="41" t="s">
        <v>11</v>
      </c>
      <c r="J30" s="41" t="s">
        <v>12</v>
      </c>
      <c r="K30" s="41" t="s">
        <v>9</v>
      </c>
      <c r="L30" s="41" t="s">
        <v>13</v>
      </c>
      <c r="M30" s="41" t="s">
        <v>15</v>
      </c>
    </row>
    <row r="31" spans="1:13" s="5" customFormat="1" ht="33.75">
      <c r="A31" s="89" t="s">
        <v>32</v>
      </c>
      <c r="B31" s="42" t="s">
        <v>61</v>
      </c>
      <c r="C31" s="42"/>
      <c r="D31" s="42"/>
      <c r="E31" s="13" t="s">
        <v>4</v>
      </c>
      <c r="F31" s="15">
        <v>1</v>
      </c>
      <c r="G31" s="15" t="s">
        <v>5</v>
      </c>
      <c r="H31" s="40">
        <v>0</v>
      </c>
      <c r="I31" s="17">
        <f>F31*H31</f>
        <v>0</v>
      </c>
      <c r="J31" s="9" t="s">
        <v>10</v>
      </c>
      <c r="K31" s="11">
        <v>0</v>
      </c>
      <c r="L31" s="12">
        <f>K31*F31</f>
        <v>0</v>
      </c>
      <c r="M31" s="28"/>
    </row>
    <row r="32" spans="1:13" s="5" customFormat="1" ht="45">
      <c r="A32" s="90"/>
      <c r="B32" s="42" t="s">
        <v>63</v>
      </c>
      <c r="C32" s="42"/>
      <c r="D32" s="42"/>
      <c r="E32" s="13" t="s">
        <v>19</v>
      </c>
      <c r="F32" s="18">
        <f>(0.09/12)*16</f>
        <v>0.12</v>
      </c>
      <c r="G32" s="15" t="s">
        <v>25</v>
      </c>
      <c r="H32" s="40">
        <f>150+(150*2/100)</f>
        <v>153</v>
      </c>
      <c r="I32" s="17">
        <f>F32*H32</f>
        <v>18.36</v>
      </c>
      <c r="J32" s="9" t="s">
        <v>10</v>
      </c>
      <c r="K32" s="11">
        <v>0</v>
      </c>
      <c r="L32" s="12">
        <f>K32*F32</f>
        <v>0</v>
      </c>
      <c r="M32" s="28"/>
    </row>
    <row r="33" spans="1:13" s="5" customFormat="1" ht="33.75">
      <c r="A33" s="90"/>
      <c r="B33" s="42" t="s">
        <v>24</v>
      </c>
      <c r="C33" s="42"/>
      <c r="D33" s="27" t="s">
        <v>137</v>
      </c>
      <c r="E33" s="13" t="s">
        <v>19</v>
      </c>
      <c r="F33" s="18">
        <f>F32</f>
        <v>0.12</v>
      </c>
      <c r="G33" s="15" t="s">
        <v>26</v>
      </c>
      <c r="H33" s="40">
        <f>1800+(1800*2/100)</f>
        <v>1836</v>
      </c>
      <c r="I33" s="17">
        <f>F33*H33</f>
        <v>220.32</v>
      </c>
      <c r="J33" s="9" t="s">
        <v>10</v>
      </c>
      <c r="K33" s="11">
        <v>0</v>
      </c>
      <c r="L33" s="12">
        <f>K33*F33</f>
        <v>0</v>
      </c>
      <c r="M33" s="28"/>
    </row>
    <row r="34" spans="1:13" s="5" customFormat="1" ht="28.5" customHeight="1">
      <c r="A34" s="91"/>
      <c r="B34" s="42" t="s">
        <v>254</v>
      </c>
      <c r="C34" s="27"/>
      <c r="D34" s="42"/>
      <c r="E34" s="15" t="s">
        <v>4</v>
      </c>
      <c r="F34" s="15">
        <v>2</v>
      </c>
      <c r="G34" s="15" t="s">
        <v>255</v>
      </c>
      <c r="H34" s="40">
        <v>120</v>
      </c>
      <c r="I34" s="17">
        <f>F34*H34</f>
        <v>240</v>
      </c>
      <c r="J34" s="9" t="s">
        <v>10</v>
      </c>
      <c r="K34" s="11">
        <v>0</v>
      </c>
      <c r="L34" s="12">
        <f>K34*F34</f>
        <v>0</v>
      </c>
      <c r="M34" s="28"/>
    </row>
    <row r="35" spans="1:13" s="3" customFormat="1" ht="25.5" customHeight="1">
      <c r="A35" s="29"/>
      <c r="B35" s="93" t="s">
        <v>16</v>
      </c>
      <c r="C35" s="93"/>
      <c r="D35" s="93"/>
      <c r="E35" s="93"/>
      <c r="F35" s="93"/>
      <c r="G35" s="93"/>
      <c r="H35" s="93"/>
      <c r="I35" s="30">
        <f>SUM(I31:I34)</f>
        <v>478.68</v>
      </c>
      <c r="J35" s="42"/>
      <c r="K35" s="45" t="s">
        <v>8</v>
      </c>
      <c r="L35" s="31">
        <f>SUM(L31:L34)</f>
        <v>0</v>
      </c>
      <c r="M35" s="28"/>
    </row>
    <row r="36" spans="1:13" s="3" customFormat="1" ht="25.5" customHeight="1">
      <c r="A36" s="92" t="s">
        <v>101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spans="1:13" s="5" customFormat="1" ht="25.5">
      <c r="A37" s="41" t="s">
        <v>0</v>
      </c>
      <c r="B37" s="41" t="s">
        <v>1</v>
      </c>
      <c r="C37" s="41" t="s">
        <v>135</v>
      </c>
      <c r="D37" s="41" t="s">
        <v>136</v>
      </c>
      <c r="E37" s="41" t="s">
        <v>2</v>
      </c>
      <c r="F37" s="41" t="s">
        <v>3</v>
      </c>
      <c r="G37" s="93" t="s">
        <v>14</v>
      </c>
      <c r="H37" s="93"/>
      <c r="I37" s="41" t="s">
        <v>11</v>
      </c>
      <c r="J37" s="41" t="s">
        <v>12</v>
      </c>
      <c r="K37" s="41" t="s">
        <v>9</v>
      </c>
      <c r="L37" s="41" t="s">
        <v>13</v>
      </c>
      <c r="M37" s="41" t="s">
        <v>15</v>
      </c>
    </row>
    <row r="38" spans="1:13" s="5" customFormat="1" ht="33.75">
      <c r="A38" s="89" t="s">
        <v>35</v>
      </c>
      <c r="B38" s="42" t="s">
        <v>61</v>
      </c>
      <c r="C38" s="42"/>
      <c r="D38" s="42"/>
      <c r="E38" s="13" t="s">
        <v>4</v>
      </c>
      <c r="F38" s="15">
        <v>4</v>
      </c>
      <c r="G38" s="15" t="s">
        <v>5</v>
      </c>
      <c r="H38" s="40">
        <v>0</v>
      </c>
      <c r="I38" s="17">
        <f aca="true" t="shared" si="4" ref="I38:I43">F38*H38</f>
        <v>0</v>
      </c>
      <c r="J38" s="9" t="s">
        <v>10</v>
      </c>
      <c r="K38" s="11">
        <v>0</v>
      </c>
      <c r="L38" s="12">
        <f aca="true" t="shared" si="5" ref="L38:L43">K38*F38</f>
        <v>0</v>
      </c>
      <c r="M38" s="28"/>
    </row>
    <row r="39" spans="1:13" s="5" customFormat="1" ht="33.75">
      <c r="A39" s="90"/>
      <c r="B39" s="42" t="s">
        <v>65</v>
      </c>
      <c r="C39" s="42"/>
      <c r="D39" s="42"/>
      <c r="E39" s="13" t="s">
        <v>4</v>
      </c>
      <c r="F39" s="15">
        <v>2</v>
      </c>
      <c r="G39" s="15" t="s">
        <v>5</v>
      </c>
      <c r="H39" s="40">
        <v>0</v>
      </c>
      <c r="I39" s="17">
        <f t="shared" si="4"/>
        <v>0</v>
      </c>
      <c r="J39" s="9" t="s">
        <v>10</v>
      </c>
      <c r="K39" s="11">
        <v>0</v>
      </c>
      <c r="L39" s="12">
        <f t="shared" si="5"/>
        <v>0</v>
      </c>
      <c r="M39" s="28"/>
    </row>
    <row r="40" spans="1:13" s="5" customFormat="1" ht="45">
      <c r="A40" s="90"/>
      <c r="B40" s="42" t="s">
        <v>63</v>
      </c>
      <c r="C40" s="42"/>
      <c r="D40" s="42"/>
      <c r="E40" s="13" t="s">
        <v>19</v>
      </c>
      <c r="F40" s="18">
        <v>0.149</v>
      </c>
      <c r="G40" s="15" t="s">
        <v>25</v>
      </c>
      <c r="H40" s="40">
        <v>0</v>
      </c>
      <c r="I40" s="17">
        <f t="shared" si="4"/>
        <v>0</v>
      </c>
      <c r="J40" s="9" t="s">
        <v>10</v>
      </c>
      <c r="K40" s="11">
        <v>0</v>
      </c>
      <c r="L40" s="12">
        <f t="shared" si="5"/>
        <v>0</v>
      </c>
      <c r="M40" s="41"/>
    </row>
    <row r="41" spans="1:13" s="5" customFormat="1" ht="45">
      <c r="A41" s="90"/>
      <c r="B41" s="42" t="s">
        <v>64</v>
      </c>
      <c r="C41" s="42"/>
      <c r="D41" s="42"/>
      <c r="E41" s="13" t="s">
        <v>19</v>
      </c>
      <c r="F41" s="18">
        <v>0.1</v>
      </c>
      <c r="G41" s="15" t="s">
        <v>25</v>
      </c>
      <c r="H41" s="40">
        <v>0</v>
      </c>
      <c r="I41" s="17">
        <f t="shared" si="4"/>
        <v>0</v>
      </c>
      <c r="J41" s="9" t="s">
        <v>10</v>
      </c>
      <c r="K41" s="11">
        <v>0</v>
      </c>
      <c r="L41" s="12">
        <f t="shared" si="5"/>
        <v>0</v>
      </c>
      <c r="M41" s="41"/>
    </row>
    <row r="42" spans="1:13" s="5" customFormat="1" ht="33.75">
      <c r="A42" s="90"/>
      <c r="B42" s="42" t="s">
        <v>24</v>
      </c>
      <c r="C42" s="27" t="s">
        <v>137</v>
      </c>
      <c r="D42" s="42"/>
      <c r="E42" s="13" t="s">
        <v>19</v>
      </c>
      <c r="F42" s="18">
        <f>F40+F41</f>
        <v>0.249</v>
      </c>
      <c r="G42" s="15" t="s">
        <v>26</v>
      </c>
      <c r="H42" s="40">
        <f>-150+(-150*2/100)</f>
        <v>-153</v>
      </c>
      <c r="I42" s="17">
        <f t="shared" si="4"/>
        <v>-38.097</v>
      </c>
      <c r="J42" s="9" t="s">
        <v>10</v>
      </c>
      <c r="K42" s="11">
        <v>0</v>
      </c>
      <c r="L42" s="12">
        <f t="shared" si="5"/>
        <v>0</v>
      </c>
      <c r="M42" s="41"/>
    </row>
    <row r="43" spans="1:13" s="5" customFormat="1" ht="25.5" customHeight="1">
      <c r="A43" s="91"/>
      <c r="B43" s="42" t="s">
        <v>254</v>
      </c>
      <c r="C43" s="27"/>
      <c r="D43" s="42"/>
      <c r="E43" s="15" t="s">
        <v>4</v>
      </c>
      <c r="F43" s="15">
        <v>2</v>
      </c>
      <c r="G43" s="15" t="s">
        <v>255</v>
      </c>
      <c r="H43" s="40">
        <v>120</v>
      </c>
      <c r="I43" s="17">
        <f t="shared" si="4"/>
        <v>240</v>
      </c>
      <c r="J43" s="9" t="s">
        <v>10</v>
      </c>
      <c r="K43" s="11">
        <v>0</v>
      </c>
      <c r="L43" s="12">
        <f t="shared" si="5"/>
        <v>0</v>
      </c>
      <c r="M43" s="41"/>
    </row>
    <row r="44" spans="1:13" s="3" customFormat="1" ht="25.5" customHeight="1">
      <c r="A44" s="29"/>
      <c r="B44" s="93" t="s">
        <v>16</v>
      </c>
      <c r="C44" s="93"/>
      <c r="D44" s="93"/>
      <c r="E44" s="93"/>
      <c r="F44" s="93"/>
      <c r="G44" s="93"/>
      <c r="H44" s="93"/>
      <c r="I44" s="30">
        <f>SUM(I38:I42)</f>
        <v>-38.097</v>
      </c>
      <c r="J44" s="42"/>
      <c r="K44" s="45" t="s">
        <v>8</v>
      </c>
      <c r="L44" s="31">
        <f>SUM(L38:L42)</f>
        <v>0</v>
      </c>
      <c r="M44" s="28"/>
    </row>
    <row r="45" spans="1:13" s="3" customFormat="1" ht="25.5" customHeight="1">
      <c r="A45" s="92" t="s">
        <v>101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6" spans="1:13" s="5" customFormat="1" ht="25.5">
      <c r="A46" s="41" t="s">
        <v>0</v>
      </c>
      <c r="B46" s="41" t="s">
        <v>1</v>
      </c>
      <c r="C46" s="41" t="s">
        <v>135</v>
      </c>
      <c r="D46" s="41" t="s">
        <v>136</v>
      </c>
      <c r="E46" s="41" t="s">
        <v>2</v>
      </c>
      <c r="F46" s="41" t="s">
        <v>3</v>
      </c>
      <c r="G46" s="93" t="s">
        <v>14</v>
      </c>
      <c r="H46" s="93"/>
      <c r="I46" s="41" t="s">
        <v>11</v>
      </c>
      <c r="J46" s="41" t="s">
        <v>12</v>
      </c>
      <c r="K46" s="41" t="s">
        <v>9</v>
      </c>
      <c r="L46" s="41" t="s">
        <v>13</v>
      </c>
      <c r="M46" s="41" t="s">
        <v>15</v>
      </c>
    </row>
    <row r="47" spans="1:13" s="5" customFormat="1" ht="45">
      <c r="A47" s="89" t="s">
        <v>38</v>
      </c>
      <c r="B47" s="42" t="s">
        <v>67</v>
      </c>
      <c r="C47" s="42"/>
      <c r="D47" s="42"/>
      <c r="E47" s="13" t="s">
        <v>4</v>
      </c>
      <c r="F47" s="15">
        <v>1</v>
      </c>
      <c r="G47" s="15" t="s">
        <v>5</v>
      </c>
      <c r="H47" s="40">
        <v>0</v>
      </c>
      <c r="I47" s="17">
        <f aca="true" t="shared" si="6" ref="I47:I52">F47*H47</f>
        <v>0</v>
      </c>
      <c r="J47" s="9" t="s">
        <v>10</v>
      </c>
      <c r="K47" s="11">
        <v>0</v>
      </c>
      <c r="L47" s="12">
        <f aca="true" t="shared" si="7" ref="L47:L52">K47*F47</f>
        <v>0</v>
      </c>
      <c r="M47" s="42"/>
    </row>
    <row r="48" spans="1:13" s="5" customFormat="1" ht="45">
      <c r="A48" s="90"/>
      <c r="B48" s="42" t="s">
        <v>68</v>
      </c>
      <c r="C48" s="42"/>
      <c r="D48" s="42"/>
      <c r="E48" s="13" t="s">
        <v>4</v>
      </c>
      <c r="F48" s="15">
        <v>1</v>
      </c>
      <c r="G48" s="15" t="s">
        <v>5</v>
      </c>
      <c r="H48" s="40">
        <v>0</v>
      </c>
      <c r="I48" s="17">
        <f t="shared" si="6"/>
        <v>0</v>
      </c>
      <c r="J48" s="9" t="s">
        <v>10</v>
      </c>
      <c r="K48" s="11">
        <v>0</v>
      </c>
      <c r="L48" s="12">
        <f t="shared" si="7"/>
        <v>0</v>
      </c>
      <c r="M48" s="42"/>
    </row>
    <row r="49" spans="1:13" s="5" customFormat="1" ht="45">
      <c r="A49" s="90"/>
      <c r="B49" s="42" t="s">
        <v>63</v>
      </c>
      <c r="C49" s="42"/>
      <c r="D49" s="42"/>
      <c r="E49" s="13" t="s">
        <v>19</v>
      </c>
      <c r="F49" s="18">
        <v>2.9</v>
      </c>
      <c r="G49" s="15" t="s">
        <v>25</v>
      </c>
      <c r="H49" s="40">
        <v>0</v>
      </c>
      <c r="I49" s="17">
        <f t="shared" si="6"/>
        <v>0</v>
      </c>
      <c r="J49" s="9" t="s">
        <v>10</v>
      </c>
      <c r="K49" s="11">
        <v>0</v>
      </c>
      <c r="L49" s="12">
        <f t="shared" si="7"/>
        <v>0</v>
      </c>
      <c r="M49" s="41"/>
    </row>
    <row r="50" spans="1:13" s="5" customFormat="1" ht="45">
      <c r="A50" s="90"/>
      <c r="B50" s="42" t="s">
        <v>64</v>
      </c>
      <c r="C50" s="42"/>
      <c r="D50" s="42"/>
      <c r="E50" s="13" t="s">
        <v>19</v>
      </c>
      <c r="F50" s="18">
        <v>2</v>
      </c>
      <c r="G50" s="15" t="s">
        <v>25</v>
      </c>
      <c r="H50" s="40">
        <v>0</v>
      </c>
      <c r="I50" s="17">
        <f t="shared" si="6"/>
        <v>0</v>
      </c>
      <c r="J50" s="9" t="s">
        <v>10</v>
      </c>
      <c r="K50" s="11">
        <v>0</v>
      </c>
      <c r="L50" s="12">
        <f t="shared" si="7"/>
        <v>0</v>
      </c>
      <c r="M50" s="41"/>
    </row>
    <row r="51" spans="1:13" s="5" customFormat="1" ht="33.75">
      <c r="A51" s="90"/>
      <c r="B51" s="42" t="s">
        <v>24</v>
      </c>
      <c r="C51" s="27" t="s">
        <v>137</v>
      </c>
      <c r="D51" s="42"/>
      <c r="E51" s="13" t="s">
        <v>19</v>
      </c>
      <c r="F51" s="18">
        <f>F49+F50</f>
        <v>4.9</v>
      </c>
      <c r="G51" s="15" t="s">
        <v>26</v>
      </c>
      <c r="H51" s="40">
        <f>-100+(-100*2/100)</f>
        <v>-102</v>
      </c>
      <c r="I51" s="17">
        <f t="shared" si="6"/>
        <v>-499.8</v>
      </c>
      <c r="J51" s="9" t="s">
        <v>10</v>
      </c>
      <c r="K51" s="11">
        <v>0</v>
      </c>
      <c r="L51" s="12">
        <f t="shared" si="7"/>
        <v>0</v>
      </c>
      <c r="M51" s="41"/>
    </row>
    <row r="52" spans="1:13" s="5" customFormat="1" ht="24.75" customHeight="1">
      <c r="A52" s="91"/>
      <c r="B52" s="42" t="s">
        <v>254</v>
      </c>
      <c r="C52" s="27"/>
      <c r="D52" s="42"/>
      <c r="E52" s="15" t="s">
        <v>4</v>
      </c>
      <c r="F52" s="15">
        <v>2</v>
      </c>
      <c r="G52" s="15" t="s">
        <v>255</v>
      </c>
      <c r="H52" s="40">
        <v>120</v>
      </c>
      <c r="I52" s="17">
        <f t="shared" si="6"/>
        <v>240</v>
      </c>
      <c r="J52" s="9" t="s">
        <v>10</v>
      </c>
      <c r="K52" s="11">
        <v>0</v>
      </c>
      <c r="L52" s="12">
        <f t="shared" si="7"/>
        <v>0</v>
      </c>
      <c r="M52" s="41"/>
    </row>
    <row r="53" spans="1:13" s="3" customFormat="1" ht="25.5" customHeight="1">
      <c r="A53" s="29"/>
      <c r="B53" s="93" t="s">
        <v>16</v>
      </c>
      <c r="C53" s="93"/>
      <c r="D53" s="93"/>
      <c r="E53" s="93"/>
      <c r="F53" s="93"/>
      <c r="G53" s="93"/>
      <c r="H53" s="93"/>
      <c r="I53" s="30">
        <f>SUM(I47:I51)</f>
        <v>-499.8</v>
      </c>
      <c r="J53" s="42"/>
      <c r="K53" s="45" t="s">
        <v>8</v>
      </c>
      <c r="L53" s="31">
        <f>SUM(L47:L51)</f>
        <v>0</v>
      </c>
      <c r="M53" s="28"/>
    </row>
    <row r="54" spans="1:13" s="3" customFormat="1" ht="25.5" customHeight="1">
      <c r="A54" s="92" t="s">
        <v>101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</row>
    <row r="55" spans="1:13" s="5" customFormat="1" ht="25.5">
      <c r="A55" s="41" t="s">
        <v>0</v>
      </c>
      <c r="B55" s="41" t="s">
        <v>1</v>
      </c>
      <c r="C55" s="41" t="s">
        <v>135</v>
      </c>
      <c r="D55" s="41" t="s">
        <v>136</v>
      </c>
      <c r="E55" s="41" t="s">
        <v>2</v>
      </c>
      <c r="F55" s="41" t="s">
        <v>3</v>
      </c>
      <c r="G55" s="93" t="s">
        <v>14</v>
      </c>
      <c r="H55" s="93"/>
      <c r="I55" s="41" t="s">
        <v>11</v>
      </c>
      <c r="J55" s="41" t="s">
        <v>12</v>
      </c>
      <c r="K55" s="41" t="s">
        <v>9</v>
      </c>
      <c r="L55" s="41" t="s">
        <v>13</v>
      </c>
      <c r="M55" s="41" t="s">
        <v>15</v>
      </c>
    </row>
    <row r="56" spans="1:13" s="5" customFormat="1" ht="33.75" customHeight="1">
      <c r="A56" s="89" t="s">
        <v>141</v>
      </c>
      <c r="B56" s="42" t="s">
        <v>66</v>
      </c>
      <c r="C56" s="42"/>
      <c r="D56" s="42"/>
      <c r="E56" s="14" t="s">
        <v>4</v>
      </c>
      <c r="F56" s="15">
        <v>3</v>
      </c>
      <c r="G56" s="15" t="s">
        <v>5</v>
      </c>
      <c r="H56" s="40">
        <v>0</v>
      </c>
      <c r="I56" s="17">
        <f aca="true" t="shared" si="8" ref="I56:I61">F56*H56</f>
        <v>0</v>
      </c>
      <c r="J56" s="9" t="s">
        <v>10</v>
      </c>
      <c r="K56" s="11">
        <v>0</v>
      </c>
      <c r="L56" s="12">
        <f aca="true" t="shared" si="9" ref="L56:L61">K56*F56</f>
        <v>0</v>
      </c>
      <c r="M56" s="42"/>
    </row>
    <row r="57" spans="1:13" s="5" customFormat="1" ht="33.75">
      <c r="A57" s="90"/>
      <c r="B57" s="42" t="s">
        <v>62</v>
      </c>
      <c r="C57" s="42"/>
      <c r="D57" s="42"/>
      <c r="E57" s="14" t="s">
        <v>4</v>
      </c>
      <c r="F57" s="15">
        <v>3</v>
      </c>
      <c r="G57" s="15" t="s">
        <v>5</v>
      </c>
      <c r="H57" s="40">
        <v>0</v>
      </c>
      <c r="I57" s="17">
        <f t="shared" si="8"/>
        <v>0</v>
      </c>
      <c r="J57" s="9" t="s">
        <v>10</v>
      </c>
      <c r="K57" s="11">
        <v>0</v>
      </c>
      <c r="L57" s="12">
        <f t="shared" si="9"/>
        <v>0</v>
      </c>
      <c r="M57" s="42"/>
    </row>
    <row r="58" spans="1:13" s="5" customFormat="1" ht="45">
      <c r="A58" s="90"/>
      <c r="B58" s="42" t="s">
        <v>59</v>
      </c>
      <c r="C58" s="42"/>
      <c r="D58" s="42"/>
      <c r="E58" s="13" t="s">
        <v>19</v>
      </c>
      <c r="F58" s="18">
        <v>13</v>
      </c>
      <c r="G58" s="15" t="s">
        <v>25</v>
      </c>
      <c r="H58" s="40">
        <f>150+(150*2/100)</f>
        <v>153</v>
      </c>
      <c r="I58" s="17">
        <f t="shared" si="8"/>
        <v>1989</v>
      </c>
      <c r="J58" s="9" t="s">
        <v>10</v>
      </c>
      <c r="K58" s="11">
        <v>0</v>
      </c>
      <c r="L58" s="12">
        <f t="shared" si="9"/>
        <v>0</v>
      </c>
      <c r="M58" s="42"/>
    </row>
    <row r="59" spans="1:13" s="5" customFormat="1" ht="45">
      <c r="A59" s="90"/>
      <c r="B59" s="42" t="s">
        <v>60</v>
      </c>
      <c r="C59" s="42"/>
      <c r="D59" s="42"/>
      <c r="E59" s="13" t="s">
        <v>19</v>
      </c>
      <c r="F59" s="18">
        <v>12.346</v>
      </c>
      <c r="G59" s="15" t="s">
        <v>25</v>
      </c>
      <c r="H59" s="40">
        <f>150+(150*2/100)</f>
        <v>153</v>
      </c>
      <c r="I59" s="17">
        <f t="shared" si="8"/>
        <v>1888.938</v>
      </c>
      <c r="J59" s="9" t="s">
        <v>10</v>
      </c>
      <c r="K59" s="11">
        <v>0</v>
      </c>
      <c r="L59" s="12">
        <f t="shared" si="9"/>
        <v>0</v>
      </c>
      <c r="M59" s="28"/>
    </row>
    <row r="60" spans="1:13" s="5" customFormat="1" ht="33.75">
      <c r="A60" s="90"/>
      <c r="B60" s="42" t="s">
        <v>23</v>
      </c>
      <c r="C60" s="42"/>
      <c r="D60" s="27" t="s">
        <v>137</v>
      </c>
      <c r="E60" s="13" t="s">
        <v>19</v>
      </c>
      <c r="F60" s="18">
        <f>F58+F59</f>
        <v>25.346</v>
      </c>
      <c r="G60" s="15" t="s">
        <v>26</v>
      </c>
      <c r="H60" s="40">
        <f>420+(420*2/100)</f>
        <v>428.4</v>
      </c>
      <c r="I60" s="17">
        <f t="shared" si="8"/>
        <v>10858.2264</v>
      </c>
      <c r="J60" s="9" t="s">
        <v>10</v>
      </c>
      <c r="K60" s="11">
        <v>0</v>
      </c>
      <c r="L60" s="12">
        <f t="shared" si="9"/>
        <v>0</v>
      </c>
      <c r="M60" s="28"/>
    </row>
    <row r="61" spans="1:13" s="5" customFormat="1" ht="30" customHeight="1">
      <c r="A61" s="91"/>
      <c r="B61" s="42" t="s">
        <v>254</v>
      </c>
      <c r="C61" s="27"/>
      <c r="D61" s="42"/>
      <c r="E61" s="15" t="s">
        <v>4</v>
      </c>
      <c r="F61" s="15">
        <v>2</v>
      </c>
      <c r="G61" s="15" t="s">
        <v>255</v>
      </c>
      <c r="H61" s="40">
        <v>120</v>
      </c>
      <c r="I61" s="17">
        <f t="shared" si="8"/>
        <v>240</v>
      </c>
      <c r="J61" s="9" t="s">
        <v>10</v>
      </c>
      <c r="K61" s="11">
        <v>0</v>
      </c>
      <c r="L61" s="12">
        <f t="shared" si="9"/>
        <v>0</v>
      </c>
      <c r="M61" s="28"/>
    </row>
    <row r="62" spans="1:13" s="3" customFormat="1" ht="25.5" customHeight="1">
      <c r="A62" s="29"/>
      <c r="B62" s="93" t="s">
        <v>16</v>
      </c>
      <c r="C62" s="93"/>
      <c r="D62" s="93"/>
      <c r="E62" s="93"/>
      <c r="F62" s="93"/>
      <c r="G62" s="93"/>
      <c r="H62" s="93"/>
      <c r="I62" s="30">
        <f>SUM(I56:I61)</f>
        <v>14976.1644</v>
      </c>
      <c r="J62" s="42"/>
      <c r="K62" s="45" t="s">
        <v>8</v>
      </c>
      <c r="L62" s="31">
        <f>SUM(L56:L61)</f>
        <v>0</v>
      </c>
      <c r="M62" s="28"/>
    </row>
    <row r="63" spans="1:13" s="3" customFormat="1" ht="25.5" customHeight="1">
      <c r="A63" s="92" t="s">
        <v>101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</row>
    <row r="64" spans="1:13" s="5" customFormat="1" ht="25.5">
      <c r="A64" s="41" t="s">
        <v>0</v>
      </c>
      <c r="B64" s="41" t="s">
        <v>1</v>
      </c>
      <c r="C64" s="41" t="s">
        <v>135</v>
      </c>
      <c r="D64" s="41" t="s">
        <v>136</v>
      </c>
      <c r="E64" s="41" t="s">
        <v>2</v>
      </c>
      <c r="F64" s="41" t="s">
        <v>3</v>
      </c>
      <c r="G64" s="93" t="s">
        <v>14</v>
      </c>
      <c r="H64" s="93"/>
      <c r="I64" s="41" t="s">
        <v>11</v>
      </c>
      <c r="J64" s="41" t="s">
        <v>12</v>
      </c>
      <c r="K64" s="41" t="s">
        <v>9</v>
      </c>
      <c r="L64" s="41" t="s">
        <v>13</v>
      </c>
      <c r="M64" s="41" t="s">
        <v>15</v>
      </c>
    </row>
    <row r="65" spans="1:13" s="5" customFormat="1" ht="37.5" customHeight="1">
      <c r="A65" s="89" t="s">
        <v>154</v>
      </c>
      <c r="B65" s="42" t="s">
        <v>61</v>
      </c>
      <c r="C65" s="42"/>
      <c r="D65" s="42"/>
      <c r="E65" s="16" t="s">
        <v>4</v>
      </c>
      <c r="F65" s="15">
        <v>2</v>
      </c>
      <c r="G65" s="15" t="s">
        <v>5</v>
      </c>
      <c r="H65" s="40">
        <v>0</v>
      </c>
      <c r="I65" s="17">
        <f aca="true" t="shared" si="10" ref="I65:I70">F65*H65</f>
        <v>0</v>
      </c>
      <c r="J65" s="9" t="s">
        <v>10</v>
      </c>
      <c r="K65" s="11">
        <v>0</v>
      </c>
      <c r="L65" s="12">
        <f aca="true" t="shared" si="11" ref="L65:L70">K65*F65</f>
        <v>0</v>
      </c>
      <c r="M65" s="42"/>
    </row>
    <row r="66" spans="1:13" s="5" customFormat="1" ht="42" customHeight="1">
      <c r="A66" s="90"/>
      <c r="B66" s="42" t="s">
        <v>62</v>
      </c>
      <c r="C66" s="42"/>
      <c r="D66" s="42"/>
      <c r="E66" s="16" t="s">
        <v>4</v>
      </c>
      <c r="F66" s="15">
        <v>1</v>
      </c>
      <c r="G66" s="15" t="s">
        <v>5</v>
      </c>
      <c r="H66" s="40">
        <v>0</v>
      </c>
      <c r="I66" s="17">
        <f t="shared" si="10"/>
        <v>0</v>
      </c>
      <c r="J66" s="9" t="s">
        <v>10</v>
      </c>
      <c r="K66" s="11">
        <v>0</v>
      </c>
      <c r="L66" s="12">
        <f t="shared" si="11"/>
        <v>0</v>
      </c>
      <c r="M66" s="42"/>
    </row>
    <row r="67" spans="1:13" s="5" customFormat="1" ht="51" customHeight="1">
      <c r="A67" s="90"/>
      <c r="B67" s="42" t="s">
        <v>63</v>
      </c>
      <c r="C67" s="42"/>
      <c r="D67" s="42"/>
      <c r="E67" s="13" t="s">
        <v>19</v>
      </c>
      <c r="F67" s="18">
        <v>1.833</v>
      </c>
      <c r="G67" s="15" t="s">
        <v>25</v>
      </c>
      <c r="H67" s="40">
        <f>150+(150*2/100)</f>
        <v>153</v>
      </c>
      <c r="I67" s="17">
        <f t="shared" si="10"/>
        <v>280.449</v>
      </c>
      <c r="J67" s="9" t="s">
        <v>10</v>
      </c>
      <c r="K67" s="11">
        <v>0</v>
      </c>
      <c r="L67" s="12">
        <f t="shared" si="11"/>
        <v>0</v>
      </c>
      <c r="M67" s="29"/>
    </row>
    <row r="68" spans="1:13" s="5" customFormat="1" ht="51" customHeight="1">
      <c r="A68" s="90"/>
      <c r="B68" s="42" t="s">
        <v>64</v>
      </c>
      <c r="C68" s="42"/>
      <c r="D68" s="42"/>
      <c r="E68" s="13" t="s">
        <v>19</v>
      </c>
      <c r="F68" s="18">
        <v>1.2</v>
      </c>
      <c r="G68" s="15" t="s">
        <v>25</v>
      </c>
      <c r="H68" s="40">
        <f>150+(150*2/100)</f>
        <v>153</v>
      </c>
      <c r="I68" s="17">
        <f t="shared" si="10"/>
        <v>183.6</v>
      </c>
      <c r="J68" s="9" t="s">
        <v>10</v>
      </c>
      <c r="K68" s="11">
        <v>0</v>
      </c>
      <c r="L68" s="12">
        <f t="shared" si="11"/>
        <v>0</v>
      </c>
      <c r="M68" s="29"/>
    </row>
    <row r="69" spans="1:13" s="2" customFormat="1" ht="44.25" customHeight="1">
      <c r="A69" s="90"/>
      <c r="B69" s="42" t="s">
        <v>23</v>
      </c>
      <c r="C69" s="42"/>
      <c r="D69" s="27" t="s">
        <v>137</v>
      </c>
      <c r="E69" s="13" t="s">
        <v>19</v>
      </c>
      <c r="F69" s="18">
        <f>F67+F68</f>
        <v>3.033</v>
      </c>
      <c r="G69" s="15" t="s">
        <v>26</v>
      </c>
      <c r="H69" s="40">
        <f>440+(440*2/100)</f>
        <v>448.8</v>
      </c>
      <c r="I69" s="17">
        <f t="shared" si="10"/>
        <v>1361.2104</v>
      </c>
      <c r="J69" s="9" t="s">
        <v>10</v>
      </c>
      <c r="K69" s="11">
        <v>0</v>
      </c>
      <c r="L69" s="12">
        <f t="shared" si="11"/>
        <v>0</v>
      </c>
      <c r="M69" s="29"/>
    </row>
    <row r="70" spans="1:13" s="2" customFormat="1" ht="29.25" customHeight="1">
      <c r="A70" s="91"/>
      <c r="B70" s="42" t="s">
        <v>254</v>
      </c>
      <c r="C70" s="27"/>
      <c r="D70" s="42"/>
      <c r="E70" s="15" t="s">
        <v>4</v>
      </c>
      <c r="F70" s="15">
        <v>2</v>
      </c>
      <c r="G70" s="15" t="s">
        <v>255</v>
      </c>
      <c r="H70" s="40">
        <v>120</v>
      </c>
      <c r="I70" s="17">
        <f t="shared" si="10"/>
        <v>240</v>
      </c>
      <c r="J70" s="9" t="s">
        <v>10</v>
      </c>
      <c r="K70" s="11">
        <v>0</v>
      </c>
      <c r="L70" s="12">
        <f t="shared" si="11"/>
        <v>0</v>
      </c>
      <c r="M70" s="29"/>
    </row>
    <row r="71" spans="1:13" s="3" customFormat="1" ht="25.5" customHeight="1">
      <c r="A71" s="29"/>
      <c r="B71" s="93" t="s">
        <v>16</v>
      </c>
      <c r="C71" s="93"/>
      <c r="D71" s="93"/>
      <c r="E71" s="93"/>
      <c r="F71" s="93"/>
      <c r="G71" s="93"/>
      <c r="H71" s="93"/>
      <c r="I71" s="30">
        <f>SUM(I65:I70)</f>
        <v>2065.2594</v>
      </c>
      <c r="J71" s="42"/>
      <c r="K71" s="45" t="s">
        <v>8</v>
      </c>
      <c r="L71" s="31">
        <f>SUM(L65:L70)</f>
        <v>0</v>
      </c>
      <c r="M71" s="28"/>
    </row>
    <row r="72" spans="1:13" s="3" customFormat="1" ht="25.5" customHeight="1">
      <c r="A72" s="92" t="s">
        <v>101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</row>
    <row r="73" spans="1:13" s="4" customFormat="1" ht="25.5">
      <c r="A73" s="41" t="s">
        <v>0</v>
      </c>
      <c r="B73" s="41" t="s">
        <v>1</v>
      </c>
      <c r="C73" s="41" t="s">
        <v>135</v>
      </c>
      <c r="D73" s="41" t="s">
        <v>136</v>
      </c>
      <c r="E73" s="41" t="s">
        <v>2</v>
      </c>
      <c r="F73" s="41" t="s">
        <v>3</v>
      </c>
      <c r="G73" s="93" t="s">
        <v>14</v>
      </c>
      <c r="H73" s="93"/>
      <c r="I73" s="41" t="s">
        <v>11</v>
      </c>
      <c r="J73" s="41" t="s">
        <v>12</v>
      </c>
      <c r="K73" s="41" t="s">
        <v>9</v>
      </c>
      <c r="L73" s="41" t="s">
        <v>13</v>
      </c>
      <c r="M73" s="41" t="s">
        <v>15</v>
      </c>
    </row>
    <row r="74" spans="1:13" s="4" customFormat="1" ht="33.75">
      <c r="A74" s="89" t="s">
        <v>143</v>
      </c>
      <c r="B74" s="42" t="s">
        <v>61</v>
      </c>
      <c r="C74" s="42"/>
      <c r="D74" s="42"/>
      <c r="E74" s="13" t="s">
        <v>4</v>
      </c>
      <c r="F74" s="15">
        <v>2</v>
      </c>
      <c r="G74" s="15" t="s">
        <v>5</v>
      </c>
      <c r="H74" s="40">
        <v>0</v>
      </c>
      <c r="I74" s="17">
        <f aca="true" t="shared" si="12" ref="I74:I79">F74*H74</f>
        <v>0</v>
      </c>
      <c r="J74" s="9" t="s">
        <v>10</v>
      </c>
      <c r="K74" s="11">
        <v>0</v>
      </c>
      <c r="L74" s="12">
        <f aca="true" t="shared" si="13" ref="L74:L79">K74*F74</f>
        <v>0</v>
      </c>
      <c r="M74" s="28"/>
    </row>
    <row r="75" spans="1:13" ht="33.75">
      <c r="A75" s="90"/>
      <c r="B75" s="42" t="s">
        <v>65</v>
      </c>
      <c r="C75" s="42"/>
      <c r="D75" s="42"/>
      <c r="E75" s="13" t="s">
        <v>4</v>
      </c>
      <c r="F75" s="15">
        <v>2</v>
      </c>
      <c r="G75" s="15" t="s">
        <v>5</v>
      </c>
      <c r="H75" s="40">
        <v>0</v>
      </c>
      <c r="I75" s="17">
        <f t="shared" si="12"/>
        <v>0</v>
      </c>
      <c r="J75" s="9" t="s">
        <v>10</v>
      </c>
      <c r="K75" s="11">
        <v>0</v>
      </c>
      <c r="L75" s="12">
        <f t="shared" si="13"/>
        <v>0</v>
      </c>
      <c r="M75" s="28"/>
    </row>
    <row r="76" spans="1:13" ht="50.25" customHeight="1">
      <c r="A76" s="90"/>
      <c r="B76" s="42" t="s">
        <v>63</v>
      </c>
      <c r="C76" s="42"/>
      <c r="D76" s="42"/>
      <c r="E76" s="13" t="s">
        <v>19</v>
      </c>
      <c r="F76" s="18">
        <v>0.826</v>
      </c>
      <c r="G76" s="15" t="s">
        <v>25</v>
      </c>
      <c r="H76" s="40">
        <v>0</v>
      </c>
      <c r="I76" s="17">
        <f t="shared" si="12"/>
        <v>0</v>
      </c>
      <c r="J76" s="9" t="s">
        <v>10</v>
      </c>
      <c r="K76" s="11">
        <v>0</v>
      </c>
      <c r="L76" s="12">
        <f t="shared" si="13"/>
        <v>0</v>
      </c>
      <c r="M76" s="41"/>
    </row>
    <row r="77" spans="1:13" ht="49.5" customHeight="1">
      <c r="A77" s="90"/>
      <c r="B77" s="42" t="s">
        <v>64</v>
      </c>
      <c r="C77" s="42"/>
      <c r="D77" s="42"/>
      <c r="E77" s="13" t="s">
        <v>19</v>
      </c>
      <c r="F77" s="18">
        <v>0.759</v>
      </c>
      <c r="G77" s="15" t="s">
        <v>25</v>
      </c>
      <c r="H77" s="40">
        <v>0</v>
      </c>
      <c r="I77" s="17">
        <f t="shared" si="12"/>
        <v>0</v>
      </c>
      <c r="J77" s="9" t="s">
        <v>10</v>
      </c>
      <c r="K77" s="11">
        <v>0</v>
      </c>
      <c r="L77" s="12">
        <f t="shared" si="13"/>
        <v>0</v>
      </c>
      <c r="M77" s="41"/>
    </row>
    <row r="78" spans="1:13" ht="37.5" customHeight="1">
      <c r="A78" s="90"/>
      <c r="B78" s="42" t="s">
        <v>24</v>
      </c>
      <c r="C78" s="27" t="s">
        <v>137</v>
      </c>
      <c r="D78" s="42"/>
      <c r="E78" s="13" t="s">
        <v>19</v>
      </c>
      <c r="F78" s="18">
        <f>F76+F77</f>
        <v>1.585</v>
      </c>
      <c r="G78" s="15" t="s">
        <v>26</v>
      </c>
      <c r="H78" s="40">
        <v>0</v>
      </c>
      <c r="I78" s="17">
        <f t="shared" si="12"/>
        <v>0</v>
      </c>
      <c r="J78" s="9" t="s">
        <v>10</v>
      </c>
      <c r="K78" s="11">
        <v>0</v>
      </c>
      <c r="L78" s="12">
        <f t="shared" si="13"/>
        <v>0</v>
      </c>
      <c r="M78" s="41"/>
    </row>
    <row r="79" spans="1:13" ht="30" customHeight="1">
      <c r="A79" s="91"/>
      <c r="B79" s="42" t="s">
        <v>254</v>
      </c>
      <c r="C79" s="27"/>
      <c r="D79" s="42"/>
      <c r="E79" s="15" t="s">
        <v>4</v>
      </c>
      <c r="F79" s="15">
        <v>2</v>
      </c>
      <c r="G79" s="15" t="s">
        <v>255</v>
      </c>
      <c r="H79" s="40">
        <v>120</v>
      </c>
      <c r="I79" s="17">
        <f t="shared" si="12"/>
        <v>240</v>
      </c>
      <c r="J79" s="9" t="s">
        <v>10</v>
      </c>
      <c r="K79" s="11">
        <v>0</v>
      </c>
      <c r="L79" s="12">
        <f t="shared" si="13"/>
        <v>0</v>
      </c>
      <c r="M79" s="41"/>
    </row>
    <row r="80" spans="1:13" s="3" customFormat="1" ht="25.5" customHeight="1">
      <c r="A80" s="29"/>
      <c r="B80" s="93" t="s">
        <v>16</v>
      </c>
      <c r="C80" s="93"/>
      <c r="D80" s="93"/>
      <c r="E80" s="93"/>
      <c r="F80" s="93"/>
      <c r="G80" s="93"/>
      <c r="H80" s="93"/>
      <c r="I80" s="30">
        <f>SUM(I74:I79)</f>
        <v>240</v>
      </c>
      <c r="J80" s="42"/>
      <c r="K80" s="45" t="s">
        <v>8</v>
      </c>
      <c r="L80" s="31">
        <f>SUM(L74:L79)</f>
        <v>0</v>
      </c>
      <c r="M80" s="28"/>
    </row>
    <row r="81" s="2" customFormat="1" ht="25.5" customHeight="1"/>
    <row r="87" ht="25.5" customHeight="1"/>
    <row r="88" s="2" customFormat="1" ht="20.25"/>
    <row r="89" s="2" customFormat="1" ht="20.25"/>
    <row r="90" spans="11:12" ht="26.25" customHeight="1">
      <c r="K90" s="1"/>
      <c r="L90" s="1"/>
    </row>
    <row r="91" spans="11:12" ht="12.75">
      <c r="K91" s="1"/>
      <c r="L91" s="1"/>
    </row>
    <row r="92" spans="11:12" ht="12.75">
      <c r="K92" s="1"/>
      <c r="L92" s="1"/>
    </row>
    <row r="93" spans="11:12" ht="12.75">
      <c r="K93" s="1"/>
      <c r="L93" s="1"/>
    </row>
    <row r="94" spans="11:12" ht="12.75">
      <c r="K94" s="1"/>
      <c r="L94" s="1"/>
    </row>
    <row r="95" spans="11:12" ht="25.5" customHeight="1">
      <c r="K95" s="1"/>
      <c r="L95" s="1"/>
    </row>
    <row r="96" spans="11:12" ht="25.5" customHeight="1">
      <c r="K96" s="1"/>
      <c r="L96" s="1"/>
    </row>
    <row r="97" spans="11:12" ht="12.75">
      <c r="K97" s="1"/>
      <c r="L97" s="1"/>
    </row>
    <row r="98" s="2" customFormat="1" ht="20.25"/>
    <row r="99" ht="25.5" customHeight="1"/>
    <row r="103" ht="25.5" customHeight="1"/>
    <row r="104" spans="1:13" ht="12.75">
      <c r="A104" s="104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"/>
    </row>
    <row r="105" s="2" customFormat="1" ht="20.25"/>
    <row r="112" ht="25.5" customHeight="1"/>
    <row r="113" spans="1:13" ht="12.75">
      <c r="A113" s="104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"/>
    </row>
    <row r="114" s="2" customFormat="1" ht="20.25"/>
    <row r="115" spans="11:12" ht="12.75">
      <c r="K115" s="1"/>
      <c r="L115" s="1"/>
    </row>
    <row r="116" spans="11:12" ht="12.75">
      <c r="K116" s="1"/>
      <c r="L116" s="1"/>
    </row>
    <row r="117" spans="11:12" ht="12.75">
      <c r="K117" s="1"/>
      <c r="L117" s="1"/>
    </row>
    <row r="118" spans="11:12" ht="12.75">
      <c r="K118" s="1"/>
      <c r="L118" s="1"/>
    </row>
    <row r="119" spans="11:12" ht="12.75">
      <c r="K119" s="1"/>
      <c r="L119" s="1"/>
    </row>
    <row r="120" spans="11:12" ht="12.75">
      <c r="K120" s="1"/>
      <c r="L120" s="1"/>
    </row>
    <row r="121" spans="11:12" ht="25.5" customHeight="1">
      <c r="K121" s="1"/>
      <c r="L121" s="1"/>
    </row>
    <row r="122" spans="1:13" ht="12.75">
      <c r="A122" s="104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"/>
    </row>
    <row r="123" s="2" customFormat="1" ht="20.25"/>
    <row r="124" spans="11:12" ht="12.75">
      <c r="K124" s="1"/>
      <c r="L124" s="1"/>
    </row>
    <row r="125" spans="11:12" ht="12.75">
      <c r="K125" s="1"/>
      <c r="L125" s="1"/>
    </row>
    <row r="126" spans="11:12" ht="12.75">
      <c r="K126" s="1"/>
      <c r="L126" s="1"/>
    </row>
    <row r="127" spans="11:12" ht="12.75">
      <c r="K127" s="1"/>
      <c r="L127" s="1"/>
    </row>
    <row r="128" spans="11:12" ht="12.75">
      <c r="K128" s="1"/>
      <c r="L128" s="1"/>
    </row>
    <row r="129" spans="11:12" ht="12.75">
      <c r="K129" s="1"/>
      <c r="L129" s="1"/>
    </row>
    <row r="130" spans="11:12" ht="25.5" customHeight="1">
      <c r="K130" s="1"/>
      <c r="L130" s="1"/>
    </row>
    <row r="131" spans="1:13" ht="12.75">
      <c r="A131" s="104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"/>
    </row>
    <row r="132" s="2" customFormat="1" ht="20.25"/>
    <row r="139" ht="25.5" customHeight="1"/>
  </sheetData>
  <sheetProtection password="DE9F" sheet="1" objects="1" scenarios="1"/>
  <mergeCells count="42">
    <mergeCell ref="A1:M1"/>
    <mergeCell ref="G4:H4"/>
    <mergeCell ref="B11:H11"/>
    <mergeCell ref="B19:H19"/>
    <mergeCell ref="A29:M29"/>
    <mergeCell ref="A2:M2"/>
    <mergeCell ref="A3:M3"/>
    <mergeCell ref="A20:M20"/>
    <mergeCell ref="G21:H21"/>
    <mergeCell ref="A131:L131"/>
    <mergeCell ref="A72:M72"/>
    <mergeCell ref="B44:H44"/>
    <mergeCell ref="B35:H35"/>
    <mergeCell ref="G64:H64"/>
    <mergeCell ref="A63:M63"/>
    <mergeCell ref="G55:H55"/>
    <mergeCell ref="A54:M54"/>
    <mergeCell ref="A36:M36"/>
    <mergeCell ref="A122:L122"/>
    <mergeCell ref="A45:M45"/>
    <mergeCell ref="G46:H46"/>
    <mergeCell ref="A104:L104"/>
    <mergeCell ref="A38:A43"/>
    <mergeCell ref="B71:H71"/>
    <mergeCell ref="A113:L113"/>
    <mergeCell ref="B80:H80"/>
    <mergeCell ref="B53:H53"/>
    <mergeCell ref="B62:H62"/>
    <mergeCell ref="G73:H73"/>
    <mergeCell ref="A47:A52"/>
    <mergeCell ref="A56:A61"/>
    <mergeCell ref="A65:A70"/>
    <mergeCell ref="A74:A79"/>
    <mergeCell ref="G37:H37"/>
    <mergeCell ref="A5:A10"/>
    <mergeCell ref="A14:A18"/>
    <mergeCell ref="A22:A27"/>
    <mergeCell ref="A31:A34"/>
    <mergeCell ref="B28:H28"/>
    <mergeCell ref="A12:M12"/>
    <mergeCell ref="G13:H13"/>
    <mergeCell ref="G30:H30"/>
  </mergeCells>
  <printOptions horizontalCentered="1"/>
  <pageMargins left="0.1968503937007874" right="0.1968503937007874" top="1.1023622047244095" bottom="1.1811023622047245" header="0.5118110236220472" footer="0.5118110236220472"/>
  <pageSetup fitToHeight="3" horizontalDpi="600" verticalDpi="600" orientation="portrait" paperSize="9" scale="55" r:id="rId1"/>
  <headerFooter alignWithMargins="0">
    <oddHeader>&amp;LLOTTO 1 RUP PARABIAGO&amp;RTABELLA 2.0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72"/>
  <sheetViews>
    <sheetView zoomScalePageLayoutView="0" workbookViewId="0" topLeftCell="A4">
      <selection activeCell="H6" sqref="H6"/>
    </sheetView>
  </sheetViews>
  <sheetFormatPr defaultColWidth="9.140625" defaultRowHeight="12.75"/>
  <cols>
    <col min="1" max="1" width="15.140625" style="1" customWidth="1"/>
    <col min="2" max="2" width="26.7109375" style="1" customWidth="1"/>
    <col min="3" max="4" width="4.28125" style="1" customWidth="1"/>
    <col min="5" max="5" width="7.7109375" style="1" bestFit="1" customWidth="1"/>
    <col min="6" max="6" width="9.28125" style="1" bestFit="1" customWidth="1"/>
    <col min="7" max="7" width="10.7109375" style="1" bestFit="1" customWidth="1"/>
    <col min="8" max="8" width="13.7109375" style="1" bestFit="1" customWidth="1"/>
    <col min="9" max="9" width="12.57421875" style="1" bestFit="1" customWidth="1"/>
    <col min="10" max="10" width="17.57421875" style="1" bestFit="1" customWidth="1"/>
    <col min="11" max="11" width="15.7109375" style="6" bestFit="1" customWidth="1"/>
    <col min="12" max="12" width="14.00390625" style="7" bestFit="1" customWidth="1"/>
    <col min="13" max="13" width="14.7109375" style="1" bestFit="1" customWidth="1"/>
    <col min="14" max="16384" width="9.140625" style="1" customWidth="1"/>
  </cols>
  <sheetData>
    <row r="1" spans="1:13" ht="18">
      <c r="A1" s="94" t="s">
        <v>105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s="5" customFormat="1" ht="20.25">
      <c r="A2" s="95" t="s">
        <v>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s="2" customFormat="1" ht="20.25">
      <c r="A3" s="92" t="s">
        <v>102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5" customFormat="1" ht="25.5">
      <c r="A4" s="41" t="s">
        <v>0</v>
      </c>
      <c r="B4" s="41" t="s">
        <v>1</v>
      </c>
      <c r="C4" s="41" t="s">
        <v>135</v>
      </c>
      <c r="D4" s="41" t="s">
        <v>136</v>
      </c>
      <c r="E4" s="41" t="s">
        <v>2</v>
      </c>
      <c r="F4" s="41" t="s">
        <v>3</v>
      </c>
      <c r="G4" s="93" t="s">
        <v>14</v>
      </c>
      <c r="H4" s="93"/>
      <c r="I4" s="41" t="s">
        <v>11</v>
      </c>
      <c r="J4" s="41" t="s">
        <v>12</v>
      </c>
      <c r="K4" s="41" t="s">
        <v>9</v>
      </c>
      <c r="L4" s="41" t="s">
        <v>13</v>
      </c>
      <c r="M4" s="41" t="s">
        <v>15</v>
      </c>
    </row>
    <row r="5" spans="1:13" s="5" customFormat="1" ht="45" customHeight="1">
      <c r="A5" s="89" t="s">
        <v>31</v>
      </c>
      <c r="B5" s="33" t="s">
        <v>72</v>
      </c>
      <c r="C5" s="42"/>
      <c r="D5" s="42"/>
      <c r="E5" s="13" t="s">
        <v>4</v>
      </c>
      <c r="F5" s="15">
        <v>1</v>
      </c>
      <c r="G5" s="15" t="s">
        <v>5</v>
      </c>
      <c r="H5" s="40">
        <v>0</v>
      </c>
      <c r="I5" s="17">
        <f>F5*H5</f>
        <v>0</v>
      </c>
      <c r="J5" s="9" t="s">
        <v>10</v>
      </c>
      <c r="K5" s="11">
        <v>0</v>
      </c>
      <c r="L5" s="12">
        <f>K5*F5</f>
        <v>0</v>
      </c>
      <c r="M5" s="42"/>
    </row>
    <row r="6" spans="1:13" s="5" customFormat="1" ht="45">
      <c r="A6" s="90"/>
      <c r="B6" s="42" t="s">
        <v>73</v>
      </c>
      <c r="C6" s="42"/>
      <c r="D6" s="42"/>
      <c r="E6" s="13" t="s">
        <v>19</v>
      </c>
      <c r="F6" s="18">
        <v>0.682</v>
      </c>
      <c r="G6" s="15" t="s">
        <v>25</v>
      </c>
      <c r="H6" s="40">
        <f>150+150*2/100</f>
        <v>153</v>
      </c>
      <c r="I6" s="17">
        <f>F6*H6</f>
        <v>104.346</v>
      </c>
      <c r="J6" s="9" t="s">
        <v>10</v>
      </c>
      <c r="K6" s="11">
        <v>0</v>
      </c>
      <c r="L6" s="12">
        <f>K6*F6</f>
        <v>0</v>
      </c>
      <c r="M6" s="28"/>
    </row>
    <row r="7" spans="1:13" s="5" customFormat="1" ht="33.75">
      <c r="A7" s="90"/>
      <c r="B7" s="42" t="s">
        <v>23</v>
      </c>
      <c r="C7" s="27" t="s">
        <v>137</v>
      </c>
      <c r="D7" s="42"/>
      <c r="E7" s="13" t="s">
        <v>19</v>
      </c>
      <c r="F7" s="18">
        <f>F6</f>
        <v>0.682</v>
      </c>
      <c r="G7" s="15" t="s">
        <v>26</v>
      </c>
      <c r="H7" s="40">
        <f>440+(440*2/100)</f>
        <v>448.8</v>
      </c>
      <c r="I7" s="17">
        <f>F7*H7</f>
        <v>306.08160000000004</v>
      </c>
      <c r="J7" s="9" t="s">
        <v>10</v>
      </c>
      <c r="K7" s="11">
        <v>0</v>
      </c>
      <c r="L7" s="12">
        <f>K7*F7</f>
        <v>0</v>
      </c>
      <c r="M7" s="28"/>
    </row>
    <row r="8" spans="1:13" s="5" customFormat="1" ht="27.75" customHeight="1">
      <c r="A8" s="91"/>
      <c r="B8" s="42" t="s">
        <v>254</v>
      </c>
      <c r="C8" s="27"/>
      <c r="D8" s="42"/>
      <c r="E8" s="15" t="s">
        <v>4</v>
      </c>
      <c r="F8" s="15">
        <v>1</v>
      </c>
      <c r="G8" s="15" t="s">
        <v>255</v>
      </c>
      <c r="H8" s="40">
        <v>120</v>
      </c>
      <c r="I8" s="17">
        <f>F8*H8</f>
        <v>120</v>
      </c>
      <c r="J8" s="9" t="s">
        <v>10</v>
      </c>
      <c r="K8" s="11">
        <v>0</v>
      </c>
      <c r="L8" s="12">
        <f>K8*F8</f>
        <v>0</v>
      </c>
      <c r="M8" s="28"/>
    </row>
    <row r="9" spans="1:13" ht="25.5" customHeight="1">
      <c r="A9" s="29"/>
      <c r="B9" s="93" t="s">
        <v>16</v>
      </c>
      <c r="C9" s="93"/>
      <c r="D9" s="93"/>
      <c r="E9" s="93"/>
      <c r="F9" s="93"/>
      <c r="G9" s="93"/>
      <c r="H9" s="93"/>
      <c r="I9" s="30">
        <f>SUM(I5:I7)</f>
        <v>410.42760000000004</v>
      </c>
      <c r="J9" s="42"/>
      <c r="K9" s="45" t="s">
        <v>8</v>
      </c>
      <c r="L9" s="32">
        <f>SUM(L5:L7)</f>
        <v>0</v>
      </c>
      <c r="M9" s="28"/>
    </row>
    <row r="10" spans="1:13" s="2" customFormat="1" ht="20.25">
      <c r="A10" s="92" t="s">
        <v>102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</row>
    <row r="11" spans="1:13" s="5" customFormat="1" ht="25.5">
      <c r="A11" s="41" t="s">
        <v>0</v>
      </c>
      <c r="B11" s="41" t="s">
        <v>1</v>
      </c>
      <c r="C11" s="41" t="s">
        <v>135</v>
      </c>
      <c r="D11" s="41" t="s">
        <v>136</v>
      </c>
      <c r="E11" s="41" t="s">
        <v>2</v>
      </c>
      <c r="F11" s="41" t="s">
        <v>3</v>
      </c>
      <c r="G11" s="93" t="s">
        <v>14</v>
      </c>
      <c r="H11" s="93"/>
      <c r="I11" s="41" t="s">
        <v>11</v>
      </c>
      <c r="J11" s="41" t="s">
        <v>12</v>
      </c>
      <c r="K11" s="41" t="s">
        <v>9</v>
      </c>
      <c r="L11" s="41" t="s">
        <v>13</v>
      </c>
      <c r="M11" s="41" t="s">
        <v>15</v>
      </c>
    </row>
    <row r="12" spans="1:13" s="5" customFormat="1" ht="26.25" customHeight="1">
      <c r="A12" s="89" t="s">
        <v>145</v>
      </c>
      <c r="B12" s="42" t="s">
        <v>155</v>
      </c>
      <c r="C12" s="42"/>
      <c r="D12" s="42"/>
      <c r="E12" s="13" t="s">
        <v>4</v>
      </c>
      <c r="F12" s="15">
        <v>0</v>
      </c>
      <c r="G12" s="15" t="s">
        <v>5</v>
      </c>
      <c r="H12" s="40">
        <v>0</v>
      </c>
      <c r="I12" s="17">
        <f>F12*H12</f>
        <v>0</v>
      </c>
      <c r="J12" s="9" t="s">
        <v>10</v>
      </c>
      <c r="K12" s="11">
        <v>0</v>
      </c>
      <c r="L12" s="12">
        <f>K12*F12</f>
        <v>0</v>
      </c>
      <c r="M12" s="42"/>
    </row>
    <row r="13" spans="1:13" s="5" customFormat="1" ht="45">
      <c r="A13" s="90"/>
      <c r="B13" s="42" t="s">
        <v>75</v>
      </c>
      <c r="C13" s="42"/>
      <c r="D13" s="42"/>
      <c r="E13" s="13" t="s">
        <v>19</v>
      </c>
      <c r="F13" s="18">
        <v>0.5</v>
      </c>
      <c r="G13" s="15" t="s">
        <v>25</v>
      </c>
      <c r="H13" s="40">
        <f>200+200*2/100</f>
        <v>204</v>
      </c>
      <c r="I13" s="17">
        <f>F13*H13</f>
        <v>102</v>
      </c>
      <c r="J13" s="9" t="s">
        <v>10</v>
      </c>
      <c r="K13" s="11">
        <v>0</v>
      </c>
      <c r="L13" s="12">
        <f>K13*F13</f>
        <v>0</v>
      </c>
      <c r="M13" s="41"/>
    </row>
    <row r="14" spans="1:13" s="5" customFormat="1" ht="33.75">
      <c r="A14" s="90"/>
      <c r="B14" s="42" t="s">
        <v>24</v>
      </c>
      <c r="C14" s="27"/>
      <c r="D14" s="42"/>
      <c r="E14" s="13" t="s">
        <v>19</v>
      </c>
      <c r="F14" s="18">
        <f>F13</f>
        <v>0.5</v>
      </c>
      <c r="G14" s="15" t="s">
        <v>26</v>
      </c>
      <c r="H14" s="40">
        <f>350+350*2/100</f>
        <v>357</v>
      </c>
      <c r="I14" s="17">
        <f>F14*H14</f>
        <v>178.5</v>
      </c>
      <c r="J14" s="9" t="s">
        <v>10</v>
      </c>
      <c r="K14" s="11">
        <v>0</v>
      </c>
      <c r="L14" s="12">
        <f>K14*F14</f>
        <v>0</v>
      </c>
      <c r="M14" s="41"/>
    </row>
    <row r="15" spans="1:13" s="5" customFormat="1" ht="26.25" customHeight="1">
      <c r="A15" s="91"/>
      <c r="B15" s="42" t="s">
        <v>254</v>
      </c>
      <c r="C15" s="27"/>
      <c r="D15" s="42"/>
      <c r="E15" s="15" t="s">
        <v>4</v>
      </c>
      <c r="F15" s="15">
        <v>1</v>
      </c>
      <c r="G15" s="15" t="s">
        <v>255</v>
      </c>
      <c r="H15" s="40">
        <v>120</v>
      </c>
      <c r="I15" s="17">
        <f>F15*H15</f>
        <v>120</v>
      </c>
      <c r="J15" s="9" t="s">
        <v>10</v>
      </c>
      <c r="K15" s="11">
        <v>0</v>
      </c>
      <c r="L15" s="12">
        <f>K15*F15</f>
        <v>0</v>
      </c>
      <c r="M15" s="41"/>
    </row>
    <row r="16" spans="1:13" ht="25.5" customHeight="1">
      <c r="A16" s="29"/>
      <c r="B16" s="93" t="s">
        <v>16</v>
      </c>
      <c r="C16" s="93"/>
      <c r="D16" s="93"/>
      <c r="E16" s="93"/>
      <c r="F16" s="93"/>
      <c r="G16" s="93"/>
      <c r="H16" s="93"/>
      <c r="I16" s="30">
        <f>SUM(I12:I15)</f>
        <v>400.5</v>
      </c>
      <c r="J16" s="42"/>
      <c r="K16" s="45" t="s">
        <v>8</v>
      </c>
      <c r="L16" s="32">
        <f>SUM(L12:L15)</f>
        <v>0</v>
      </c>
      <c r="M16" s="28"/>
    </row>
    <row r="17" spans="1:13" s="2" customFormat="1" ht="20.25">
      <c r="A17" s="92" t="s">
        <v>102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</row>
    <row r="18" spans="1:13" s="5" customFormat="1" ht="25.5">
      <c r="A18" s="41" t="s">
        <v>0</v>
      </c>
      <c r="B18" s="41" t="s">
        <v>1</v>
      </c>
      <c r="C18" s="41" t="s">
        <v>135</v>
      </c>
      <c r="D18" s="41" t="s">
        <v>136</v>
      </c>
      <c r="E18" s="41" t="s">
        <v>2</v>
      </c>
      <c r="F18" s="41" t="s">
        <v>3</v>
      </c>
      <c r="G18" s="93" t="s">
        <v>14</v>
      </c>
      <c r="H18" s="93"/>
      <c r="I18" s="41" t="s">
        <v>11</v>
      </c>
      <c r="J18" s="41" t="s">
        <v>12</v>
      </c>
      <c r="K18" s="41" t="s">
        <v>9</v>
      </c>
      <c r="L18" s="41" t="s">
        <v>13</v>
      </c>
      <c r="M18" s="41" t="s">
        <v>15</v>
      </c>
    </row>
    <row r="19" spans="1:13" s="5" customFormat="1" ht="45">
      <c r="A19" s="89" t="s">
        <v>36</v>
      </c>
      <c r="B19" s="33" t="s">
        <v>74</v>
      </c>
      <c r="C19" s="42"/>
      <c r="D19" s="42"/>
      <c r="E19" s="13" t="s">
        <v>4</v>
      </c>
      <c r="F19" s="15">
        <v>1</v>
      </c>
      <c r="G19" s="15" t="s">
        <v>5</v>
      </c>
      <c r="H19" s="40">
        <v>0</v>
      </c>
      <c r="I19" s="17">
        <f>F19*H19</f>
        <v>0</v>
      </c>
      <c r="J19" s="9" t="s">
        <v>10</v>
      </c>
      <c r="K19" s="11">
        <v>0</v>
      </c>
      <c r="L19" s="12">
        <f>K19*F19</f>
        <v>0</v>
      </c>
      <c r="M19" s="42"/>
    </row>
    <row r="20" spans="1:13" s="5" customFormat="1" ht="45">
      <c r="A20" s="90"/>
      <c r="B20" s="42" t="s">
        <v>75</v>
      </c>
      <c r="C20" s="42"/>
      <c r="D20" s="42"/>
      <c r="E20" s="13" t="s">
        <v>19</v>
      </c>
      <c r="F20" s="18">
        <v>3.57</v>
      </c>
      <c r="G20" s="15" t="s">
        <v>25</v>
      </c>
      <c r="H20" s="40">
        <v>0</v>
      </c>
      <c r="I20" s="17">
        <f>F20*H20</f>
        <v>0</v>
      </c>
      <c r="J20" s="9" t="s">
        <v>10</v>
      </c>
      <c r="K20" s="11">
        <v>0</v>
      </c>
      <c r="L20" s="12">
        <f>K20*F20</f>
        <v>0</v>
      </c>
      <c r="M20" s="41"/>
    </row>
    <row r="21" spans="1:13" s="5" customFormat="1" ht="33.75">
      <c r="A21" s="90"/>
      <c r="B21" s="42" t="s">
        <v>24</v>
      </c>
      <c r="C21" s="27" t="s">
        <v>137</v>
      </c>
      <c r="D21" s="42"/>
      <c r="E21" s="13" t="s">
        <v>19</v>
      </c>
      <c r="F21" s="18">
        <f>F20</f>
        <v>3.57</v>
      </c>
      <c r="G21" s="15" t="s">
        <v>26</v>
      </c>
      <c r="H21" s="40">
        <v>0</v>
      </c>
      <c r="I21" s="17">
        <f>F21*H21</f>
        <v>0</v>
      </c>
      <c r="J21" s="9" t="s">
        <v>10</v>
      </c>
      <c r="K21" s="11">
        <v>0</v>
      </c>
      <c r="L21" s="12">
        <f>K21*F21</f>
        <v>0</v>
      </c>
      <c r="M21" s="41"/>
    </row>
    <row r="22" spans="1:13" s="5" customFormat="1" ht="27.75" customHeight="1">
      <c r="A22" s="91"/>
      <c r="B22" s="42" t="s">
        <v>254</v>
      </c>
      <c r="C22" s="27"/>
      <c r="D22" s="42"/>
      <c r="E22" s="15" t="s">
        <v>4</v>
      </c>
      <c r="F22" s="15">
        <v>1</v>
      </c>
      <c r="G22" s="15" t="s">
        <v>255</v>
      </c>
      <c r="H22" s="40">
        <v>120</v>
      </c>
      <c r="I22" s="17">
        <f>F22*H22</f>
        <v>120</v>
      </c>
      <c r="J22" s="9" t="s">
        <v>10</v>
      </c>
      <c r="K22" s="11">
        <v>0</v>
      </c>
      <c r="L22" s="12">
        <f>K22*F22</f>
        <v>0</v>
      </c>
      <c r="M22" s="41"/>
    </row>
    <row r="23" spans="1:13" ht="25.5" customHeight="1">
      <c r="A23" s="29"/>
      <c r="B23" s="93" t="s">
        <v>16</v>
      </c>
      <c r="C23" s="93"/>
      <c r="D23" s="93"/>
      <c r="E23" s="93"/>
      <c r="F23" s="93"/>
      <c r="G23" s="93"/>
      <c r="H23" s="93"/>
      <c r="I23" s="30">
        <f>SUM(I19:I22)</f>
        <v>120</v>
      </c>
      <c r="J23" s="42"/>
      <c r="K23" s="45" t="s">
        <v>8</v>
      </c>
      <c r="L23" s="32">
        <f>SUM(L19:L22)</f>
        <v>0</v>
      </c>
      <c r="M23" s="28"/>
    </row>
    <row r="24" spans="1:13" s="2" customFormat="1" ht="20.25">
      <c r="A24" s="92" t="s">
        <v>102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</row>
    <row r="25" spans="1:13" s="5" customFormat="1" ht="25.5">
      <c r="A25" s="41" t="s">
        <v>0</v>
      </c>
      <c r="B25" s="41" t="s">
        <v>1</v>
      </c>
      <c r="C25" s="41" t="s">
        <v>135</v>
      </c>
      <c r="D25" s="41" t="s">
        <v>136</v>
      </c>
      <c r="E25" s="41" t="s">
        <v>2</v>
      </c>
      <c r="F25" s="41" t="s">
        <v>3</v>
      </c>
      <c r="G25" s="93" t="s">
        <v>14</v>
      </c>
      <c r="H25" s="93"/>
      <c r="I25" s="41" t="s">
        <v>11</v>
      </c>
      <c r="J25" s="41" t="s">
        <v>12</v>
      </c>
      <c r="K25" s="41" t="s">
        <v>9</v>
      </c>
      <c r="L25" s="41" t="s">
        <v>13</v>
      </c>
      <c r="M25" s="41" t="s">
        <v>15</v>
      </c>
    </row>
    <row r="26" spans="1:13" s="5" customFormat="1" ht="33.75">
      <c r="A26" s="89" t="s">
        <v>32</v>
      </c>
      <c r="B26" s="33" t="s">
        <v>72</v>
      </c>
      <c r="C26" s="42"/>
      <c r="D26" s="42"/>
      <c r="E26" s="13" t="s">
        <v>4</v>
      </c>
      <c r="F26" s="15">
        <v>1</v>
      </c>
      <c r="G26" s="15" t="s">
        <v>5</v>
      </c>
      <c r="H26" s="40">
        <v>0</v>
      </c>
      <c r="I26" s="17">
        <f>F26*H26</f>
        <v>0</v>
      </c>
      <c r="J26" s="9" t="s">
        <v>10</v>
      </c>
      <c r="K26" s="11">
        <v>0</v>
      </c>
      <c r="L26" s="12">
        <f>K26*F26</f>
        <v>0</v>
      </c>
      <c r="M26" s="28"/>
    </row>
    <row r="27" spans="1:13" s="5" customFormat="1" ht="45">
      <c r="A27" s="90"/>
      <c r="B27" s="42" t="s">
        <v>73</v>
      </c>
      <c r="C27" s="42"/>
      <c r="D27" s="42"/>
      <c r="E27" s="13" t="s">
        <v>19</v>
      </c>
      <c r="F27" s="18">
        <v>0.05</v>
      </c>
      <c r="G27" s="15" t="s">
        <v>25</v>
      </c>
      <c r="H27" s="40">
        <f>150+150*2/100</f>
        <v>153</v>
      </c>
      <c r="I27" s="17">
        <f>F27*H27</f>
        <v>7.65</v>
      </c>
      <c r="J27" s="9" t="s">
        <v>10</v>
      </c>
      <c r="K27" s="11">
        <v>0</v>
      </c>
      <c r="L27" s="12">
        <f>K27*F27</f>
        <v>0</v>
      </c>
      <c r="M27" s="28"/>
    </row>
    <row r="28" spans="1:13" s="5" customFormat="1" ht="33.75">
      <c r="A28" s="90"/>
      <c r="B28" s="42" t="s">
        <v>23</v>
      </c>
      <c r="C28" s="42"/>
      <c r="D28" s="27" t="s">
        <v>137</v>
      </c>
      <c r="E28" s="13" t="s">
        <v>19</v>
      </c>
      <c r="F28" s="18">
        <f>F27</f>
        <v>0.05</v>
      </c>
      <c r="G28" s="15" t="s">
        <v>26</v>
      </c>
      <c r="H28" s="40">
        <f>1800+1800*2/100</f>
        <v>1836</v>
      </c>
      <c r="I28" s="17">
        <f>F28*H28</f>
        <v>91.80000000000001</v>
      </c>
      <c r="J28" s="9" t="s">
        <v>10</v>
      </c>
      <c r="K28" s="11">
        <v>0</v>
      </c>
      <c r="L28" s="12">
        <f>K28*F28</f>
        <v>0</v>
      </c>
      <c r="M28" s="28"/>
    </row>
    <row r="29" spans="1:13" s="5" customFormat="1" ht="27" customHeight="1">
      <c r="A29" s="91"/>
      <c r="B29" s="42" t="s">
        <v>254</v>
      </c>
      <c r="C29" s="27"/>
      <c r="D29" s="42"/>
      <c r="E29" s="15" t="s">
        <v>4</v>
      </c>
      <c r="F29" s="15">
        <v>1</v>
      </c>
      <c r="G29" s="15" t="s">
        <v>255</v>
      </c>
      <c r="H29" s="40">
        <v>120</v>
      </c>
      <c r="I29" s="17">
        <f>F29*H29</f>
        <v>120</v>
      </c>
      <c r="J29" s="9" t="s">
        <v>10</v>
      </c>
      <c r="K29" s="11">
        <v>0</v>
      </c>
      <c r="L29" s="12">
        <f>K29*F29</f>
        <v>0</v>
      </c>
      <c r="M29" s="28"/>
    </row>
    <row r="30" spans="1:13" ht="25.5" customHeight="1">
      <c r="A30" s="29"/>
      <c r="B30" s="93" t="s">
        <v>16</v>
      </c>
      <c r="C30" s="93"/>
      <c r="D30" s="93"/>
      <c r="E30" s="93"/>
      <c r="F30" s="93"/>
      <c r="G30" s="93"/>
      <c r="H30" s="93"/>
      <c r="I30" s="30">
        <f>SUM(I26:I29)</f>
        <v>219.45000000000002</v>
      </c>
      <c r="J30" s="42"/>
      <c r="K30" s="45" t="s">
        <v>8</v>
      </c>
      <c r="L30" s="32">
        <f>SUM(L26:L29)</f>
        <v>0</v>
      </c>
      <c r="M30" s="28"/>
    </row>
    <row r="31" spans="1:13" s="2" customFormat="1" ht="20.25">
      <c r="A31" s="92" t="s">
        <v>102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</row>
    <row r="32" spans="1:13" s="5" customFormat="1" ht="25.5">
      <c r="A32" s="41" t="s">
        <v>0</v>
      </c>
      <c r="B32" s="41" t="s">
        <v>1</v>
      </c>
      <c r="C32" s="41" t="s">
        <v>135</v>
      </c>
      <c r="D32" s="41" t="s">
        <v>136</v>
      </c>
      <c r="E32" s="41" t="s">
        <v>2</v>
      </c>
      <c r="F32" s="41" t="s">
        <v>3</v>
      </c>
      <c r="G32" s="93" t="s">
        <v>14</v>
      </c>
      <c r="H32" s="93"/>
      <c r="I32" s="41" t="s">
        <v>11</v>
      </c>
      <c r="J32" s="41" t="s">
        <v>12</v>
      </c>
      <c r="K32" s="41" t="s">
        <v>9</v>
      </c>
      <c r="L32" s="41" t="s">
        <v>13</v>
      </c>
      <c r="M32" s="41" t="s">
        <v>15</v>
      </c>
    </row>
    <row r="33" spans="1:13" s="5" customFormat="1" ht="33.75">
      <c r="A33" s="89" t="s">
        <v>34</v>
      </c>
      <c r="B33" s="33" t="s">
        <v>72</v>
      </c>
      <c r="C33" s="42"/>
      <c r="D33" s="42"/>
      <c r="E33" s="13" t="s">
        <v>4</v>
      </c>
      <c r="F33" s="15">
        <v>1</v>
      </c>
      <c r="G33" s="15" t="s">
        <v>5</v>
      </c>
      <c r="H33" s="40">
        <v>0</v>
      </c>
      <c r="I33" s="17">
        <f>F33*H33</f>
        <v>0</v>
      </c>
      <c r="J33" s="9" t="s">
        <v>10</v>
      </c>
      <c r="K33" s="11">
        <v>0</v>
      </c>
      <c r="L33" s="12">
        <f>K33*F33</f>
        <v>0</v>
      </c>
      <c r="M33" s="28"/>
    </row>
    <row r="34" spans="1:13" s="5" customFormat="1" ht="45">
      <c r="A34" s="90"/>
      <c r="B34" s="42" t="s">
        <v>73</v>
      </c>
      <c r="C34" s="42"/>
      <c r="D34" s="42"/>
      <c r="E34" s="13" t="s">
        <v>19</v>
      </c>
      <c r="F34" s="18">
        <v>0.05</v>
      </c>
      <c r="G34" s="15" t="s">
        <v>25</v>
      </c>
      <c r="H34" s="40">
        <f>150+150*2/100</f>
        <v>153</v>
      </c>
      <c r="I34" s="17">
        <f>F34*H34</f>
        <v>7.65</v>
      </c>
      <c r="J34" s="9" t="s">
        <v>10</v>
      </c>
      <c r="K34" s="11">
        <v>0</v>
      </c>
      <c r="L34" s="12">
        <f>K34*F34</f>
        <v>0</v>
      </c>
      <c r="M34" s="28"/>
    </row>
    <row r="35" spans="1:13" s="5" customFormat="1" ht="33.75">
      <c r="A35" s="90"/>
      <c r="B35" s="42" t="s">
        <v>23</v>
      </c>
      <c r="C35" s="27" t="s">
        <v>137</v>
      </c>
      <c r="D35" s="27" t="s">
        <v>137</v>
      </c>
      <c r="E35" s="13" t="s">
        <v>19</v>
      </c>
      <c r="F35" s="18">
        <f>F34</f>
        <v>0.05</v>
      </c>
      <c r="G35" s="15" t="s">
        <v>26</v>
      </c>
      <c r="H35" s="40">
        <f>420+420*2/100</f>
        <v>428.4</v>
      </c>
      <c r="I35" s="17">
        <f>F35*H35</f>
        <v>21.42</v>
      </c>
      <c r="J35" s="9" t="s">
        <v>10</v>
      </c>
      <c r="K35" s="11">
        <v>0</v>
      </c>
      <c r="L35" s="12">
        <f>K35*F35</f>
        <v>0</v>
      </c>
      <c r="M35" s="28"/>
    </row>
    <row r="36" spans="1:13" s="5" customFormat="1" ht="30" customHeight="1">
      <c r="A36" s="91"/>
      <c r="B36" s="42" t="s">
        <v>254</v>
      </c>
      <c r="C36" s="27"/>
      <c r="D36" s="42"/>
      <c r="E36" s="15" t="s">
        <v>4</v>
      </c>
      <c r="F36" s="15">
        <v>1</v>
      </c>
      <c r="G36" s="15" t="s">
        <v>255</v>
      </c>
      <c r="H36" s="40">
        <v>120</v>
      </c>
      <c r="I36" s="17">
        <f>F36*H36</f>
        <v>120</v>
      </c>
      <c r="J36" s="9" t="s">
        <v>10</v>
      </c>
      <c r="K36" s="11">
        <v>0</v>
      </c>
      <c r="L36" s="12">
        <f>K36*F36</f>
        <v>0</v>
      </c>
      <c r="M36" s="28"/>
    </row>
    <row r="37" spans="1:13" ht="25.5" customHeight="1">
      <c r="A37" s="29"/>
      <c r="B37" s="93" t="s">
        <v>16</v>
      </c>
      <c r="C37" s="93"/>
      <c r="D37" s="93"/>
      <c r="E37" s="93"/>
      <c r="F37" s="93"/>
      <c r="G37" s="93"/>
      <c r="H37" s="93"/>
      <c r="I37" s="30">
        <f>SUM(I33:I36)</f>
        <v>149.07</v>
      </c>
      <c r="J37" s="42"/>
      <c r="K37" s="45" t="s">
        <v>8</v>
      </c>
      <c r="L37" s="32">
        <f>SUM(L33:L36)</f>
        <v>0</v>
      </c>
      <c r="M37" s="28"/>
    </row>
    <row r="38" spans="1:13" s="2" customFormat="1" ht="20.25">
      <c r="A38" s="92" t="s">
        <v>102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13" s="5" customFormat="1" ht="25.5">
      <c r="A39" s="41" t="s">
        <v>0</v>
      </c>
      <c r="B39" s="41" t="s">
        <v>1</v>
      </c>
      <c r="C39" s="41" t="s">
        <v>135</v>
      </c>
      <c r="D39" s="41" t="s">
        <v>136</v>
      </c>
      <c r="E39" s="41" t="s">
        <v>2</v>
      </c>
      <c r="F39" s="41" t="s">
        <v>3</v>
      </c>
      <c r="G39" s="93" t="s">
        <v>14</v>
      </c>
      <c r="H39" s="93"/>
      <c r="I39" s="41" t="s">
        <v>11</v>
      </c>
      <c r="J39" s="41" t="s">
        <v>12</v>
      </c>
      <c r="K39" s="41" t="s">
        <v>9</v>
      </c>
      <c r="L39" s="41" t="s">
        <v>13</v>
      </c>
      <c r="M39" s="41" t="s">
        <v>15</v>
      </c>
    </row>
    <row r="40" spans="1:13" s="5" customFormat="1" ht="33.75">
      <c r="A40" s="89" t="s">
        <v>35</v>
      </c>
      <c r="B40" s="33" t="s">
        <v>72</v>
      </c>
      <c r="C40" s="42"/>
      <c r="D40" s="42"/>
      <c r="E40" s="13" t="s">
        <v>4</v>
      </c>
      <c r="F40" s="15">
        <v>4</v>
      </c>
      <c r="G40" s="15" t="s">
        <v>5</v>
      </c>
      <c r="H40" s="40">
        <v>0</v>
      </c>
      <c r="I40" s="17">
        <f>F40*H40</f>
        <v>0</v>
      </c>
      <c r="J40" s="9" t="s">
        <v>10</v>
      </c>
      <c r="K40" s="11">
        <v>0</v>
      </c>
      <c r="L40" s="12">
        <f>K40*F40</f>
        <v>0</v>
      </c>
      <c r="M40" s="28"/>
    </row>
    <row r="41" spans="1:13" s="5" customFormat="1" ht="45">
      <c r="A41" s="90"/>
      <c r="B41" s="42" t="s">
        <v>73</v>
      </c>
      <c r="C41" s="42"/>
      <c r="D41" s="42"/>
      <c r="E41" s="13" t="s">
        <v>19</v>
      </c>
      <c r="F41" s="18">
        <v>0.24</v>
      </c>
      <c r="G41" s="15" t="s">
        <v>25</v>
      </c>
      <c r="H41" s="40">
        <v>0</v>
      </c>
      <c r="I41" s="17">
        <f>F41*H41</f>
        <v>0</v>
      </c>
      <c r="J41" s="9" t="s">
        <v>10</v>
      </c>
      <c r="K41" s="11">
        <v>0</v>
      </c>
      <c r="L41" s="12">
        <f>K41*F41</f>
        <v>0</v>
      </c>
      <c r="M41" s="41"/>
    </row>
    <row r="42" spans="1:13" s="5" customFormat="1" ht="33.75">
      <c r="A42" s="90"/>
      <c r="B42" s="42" t="s">
        <v>23</v>
      </c>
      <c r="C42" s="27" t="s">
        <v>137</v>
      </c>
      <c r="D42" s="42"/>
      <c r="E42" s="13" t="s">
        <v>19</v>
      </c>
      <c r="F42" s="18">
        <f>F41</f>
        <v>0.24</v>
      </c>
      <c r="G42" s="15" t="s">
        <v>26</v>
      </c>
      <c r="H42" s="40">
        <f>-150+(-150*2/100)</f>
        <v>-153</v>
      </c>
      <c r="I42" s="17">
        <f>F42*H42</f>
        <v>-36.72</v>
      </c>
      <c r="J42" s="9" t="s">
        <v>10</v>
      </c>
      <c r="K42" s="11">
        <v>0</v>
      </c>
      <c r="L42" s="12">
        <f>K42*F42</f>
        <v>0</v>
      </c>
      <c r="M42" s="41"/>
    </row>
    <row r="43" spans="1:13" s="5" customFormat="1" ht="24.75" customHeight="1">
      <c r="A43" s="91"/>
      <c r="B43" s="42" t="s">
        <v>254</v>
      </c>
      <c r="C43" s="27"/>
      <c r="D43" s="42"/>
      <c r="E43" s="15" t="s">
        <v>4</v>
      </c>
      <c r="F43" s="15">
        <v>1</v>
      </c>
      <c r="G43" s="15" t="s">
        <v>255</v>
      </c>
      <c r="H43" s="40">
        <v>120</v>
      </c>
      <c r="I43" s="17">
        <f>F43*H43</f>
        <v>120</v>
      </c>
      <c r="J43" s="9" t="s">
        <v>10</v>
      </c>
      <c r="K43" s="11">
        <v>0</v>
      </c>
      <c r="L43" s="12">
        <f>K43*F43</f>
        <v>0</v>
      </c>
      <c r="M43" s="41"/>
    </row>
    <row r="44" spans="1:13" ht="25.5" customHeight="1">
      <c r="A44" s="29"/>
      <c r="B44" s="93" t="s">
        <v>16</v>
      </c>
      <c r="C44" s="93"/>
      <c r="D44" s="93"/>
      <c r="E44" s="93"/>
      <c r="F44" s="93"/>
      <c r="G44" s="93"/>
      <c r="H44" s="93"/>
      <c r="I44" s="30">
        <f>SUM(I40:I43)</f>
        <v>83.28</v>
      </c>
      <c r="J44" s="42"/>
      <c r="K44" s="45" t="s">
        <v>8</v>
      </c>
      <c r="L44" s="32">
        <f>SUM(L40:L43)</f>
        <v>0</v>
      </c>
      <c r="M44" s="28"/>
    </row>
    <row r="45" spans="1:13" s="2" customFormat="1" ht="20.25">
      <c r="A45" s="92" t="s">
        <v>102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6" spans="1:13" s="5" customFormat="1" ht="25.5">
      <c r="A46" s="41" t="s">
        <v>0</v>
      </c>
      <c r="B46" s="41" t="s">
        <v>1</v>
      </c>
      <c r="C46" s="41" t="s">
        <v>135</v>
      </c>
      <c r="D46" s="41" t="s">
        <v>136</v>
      </c>
      <c r="E46" s="41" t="s">
        <v>2</v>
      </c>
      <c r="F46" s="41" t="s">
        <v>3</v>
      </c>
      <c r="G46" s="93" t="s">
        <v>14</v>
      </c>
      <c r="H46" s="93"/>
      <c r="I46" s="41" t="s">
        <v>11</v>
      </c>
      <c r="J46" s="41" t="s">
        <v>12</v>
      </c>
      <c r="K46" s="41" t="s">
        <v>9</v>
      </c>
      <c r="L46" s="41" t="s">
        <v>13</v>
      </c>
      <c r="M46" s="41" t="s">
        <v>15</v>
      </c>
    </row>
    <row r="47" spans="1:13" s="5" customFormat="1" ht="45">
      <c r="A47" s="89" t="s">
        <v>38</v>
      </c>
      <c r="B47" s="33" t="s">
        <v>74</v>
      </c>
      <c r="C47" s="42"/>
      <c r="D47" s="42"/>
      <c r="E47" s="13" t="s">
        <v>4</v>
      </c>
      <c r="F47" s="15">
        <v>1</v>
      </c>
      <c r="G47" s="15" t="s">
        <v>5</v>
      </c>
      <c r="H47" s="40">
        <v>0</v>
      </c>
      <c r="I47" s="17">
        <f>F47*H47</f>
        <v>0</v>
      </c>
      <c r="J47" s="9" t="s">
        <v>10</v>
      </c>
      <c r="K47" s="11">
        <v>0</v>
      </c>
      <c r="L47" s="12">
        <f>K47*F47</f>
        <v>0</v>
      </c>
      <c r="M47" s="42"/>
    </row>
    <row r="48" spans="1:13" s="5" customFormat="1" ht="45">
      <c r="A48" s="90"/>
      <c r="B48" s="42" t="s">
        <v>75</v>
      </c>
      <c r="C48" s="42"/>
      <c r="D48" s="42"/>
      <c r="E48" s="13" t="s">
        <v>19</v>
      </c>
      <c r="F48" s="18">
        <v>2.69</v>
      </c>
      <c r="G48" s="15" t="s">
        <v>25</v>
      </c>
      <c r="H48" s="40">
        <v>0</v>
      </c>
      <c r="I48" s="17">
        <f>F48*H48</f>
        <v>0</v>
      </c>
      <c r="J48" s="9" t="s">
        <v>10</v>
      </c>
      <c r="K48" s="11">
        <v>0</v>
      </c>
      <c r="L48" s="12">
        <f>K48*F48</f>
        <v>0</v>
      </c>
      <c r="M48" s="41"/>
    </row>
    <row r="49" spans="1:13" s="5" customFormat="1" ht="33.75">
      <c r="A49" s="90"/>
      <c r="B49" s="42" t="s">
        <v>24</v>
      </c>
      <c r="C49" s="27" t="s">
        <v>137</v>
      </c>
      <c r="D49" s="42"/>
      <c r="E49" s="13" t="s">
        <v>19</v>
      </c>
      <c r="F49" s="18">
        <f>F48</f>
        <v>2.69</v>
      </c>
      <c r="G49" s="15" t="s">
        <v>26</v>
      </c>
      <c r="H49" s="40">
        <f>-100+(-100*2/100)</f>
        <v>-102</v>
      </c>
      <c r="I49" s="17">
        <f>F49*H49</f>
        <v>-274.38</v>
      </c>
      <c r="J49" s="9" t="s">
        <v>10</v>
      </c>
      <c r="K49" s="11">
        <v>0</v>
      </c>
      <c r="L49" s="12">
        <f>K49*F49</f>
        <v>0</v>
      </c>
      <c r="M49" s="41"/>
    </row>
    <row r="50" spans="1:13" s="5" customFormat="1" ht="25.5" customHeight="1">
      <c r="A50" s="91"/>
      <c r="B50" s="42" t="s">
        <v>254</v>
      </c>
      <c r="C50" s="27"/>
      <c r="D50" s="42"/>
      <c r="E50" s="15" t="s">
        <v>4</v>
      </c>
      <c r="F50" s="15">
        <v>1</v>
      </c>
      <c r="G50" s="15" t="s">
        <v>255</v>
      </c>
      <c r="H50" s="40">
        <v>120</v>
      </c>
      <c r="I50" s="17">
        <f>F50*H50</f>
        <v>120</v>
      </c>
      <c r="J50" s="9" t="s">
        <v>10</v>
      </c>
      <c r="K50" s="11">
        <v>0</v>
      </c>
      <c r="L50" s="12">
        <f>K50*F50</f>
        <v>0</v>
      </c>
      <c r="M50" s="41"/>
    </row>
    <row r="51" spans="1:13" ht="25.5" customHeight="1">
      <c r="A51" s="29"/>
      <c r="B51" s="93" t="s">
        <v>16</v>
      </c>
      <c r="C51" s="93"/>
      <c r="D51" s="93"/>
      <c r="E51" s="93"/>
      <c r="F51" s="93"/>
      <c r="G51" s="93"/>
      <c r="H51" s="93"/>
      <c r="I51" s="30">
        <f>SUM(I47:I50)</f>
        <v>-154.38</v>
      </c>
      <c r="J51" s="42"/>
      <c r="K51" s="45" t="s">
        <v>8</v>
      </c>
      <c r="L51" s="32">
        <f>SUM(L47:L50)</f>
        <v>0</v>
      </c>
      <c r="M51" s="28"/>
    </row>
    <row r="52" spans="1:13" s="2" customFormat="1" ht="20.25">
      <c r="A52" s="92" t="s">
        <v>102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</row>
    <row r="53" spans="1:13" s="5" customFormat="1" ht="25.5">
      <c r="A53" s="41" t="s">
        <v>0</v>
      </c>
      <c r="B53" s="41" t="s">
        <v>1</v>
      </c>
      <c r="C53" s="41" t="s">
        <v>135</v>
      </c>
      <c r="D53" s="41" t="s">
        <v>136</v>
      </c>
      <c r="E53" s="41" t="s">
        <v>2</v>
      </c>
      <c r="F53" s="41" t="s">
        <v>3</v>
      </c>
      <c r="G53" s="93" t="s">
        <v>14</v>
      </c>
      <c r="H53" s="93"/>
      <c r="I53" s="41" t="s">
        <v>11</v>
      </c>
      <c r="J53" s="41" t="s">
        <v>12</v>
      </c>
      <c r="K53" s="41" t="s">
        <v>9</v>
      </c>
      <c r="L53" s="41" t="s">
        <v>13</v>
      </c>
      <c r="M53" s="41" t="s">
        <v>15</v>
      </c>
    </row>
    <row r="54" spans="1:13" s="5" customFormat="1" ht="56.25" customHeight="1">
      <c r="A54" s="89" t="s">
        <v>141</v>
      </c>
      <c r="B54" s="33" t="s">
        <v>72</v>
      </c>
      <c r="C54" s="42"/>
      <c r="D54" s="42"/>
      <c r="E54" s="14" t="s">
        <v>4</v>
      </c>
      <c r="F54" s="15">
        <v>7</v>
      </c>
      <c r="G54" s="15" t="s">
        <v>5</v>
      </c>
      <c r="H54" s="40">
        <v>0</v>
      </c>
      <c r="I54" s="17">
        <f>F54*H54</f>
        <v>0</v>
      </c>
      <c r="J54" s="9" t="s">
        <v>10</v>
      </c>
      <c r="K54" s="11">
        <v>0</v>
      </c>
      <c r="L54" s="12">
        <f>K54*F54</f>
        <v>0</v>
      </c>
      <c r="M54" s="42"/>
    </row>
    <row r="55" spans="1:13" s="5" customFormat="1" ht="45">
      <c r="A55" s="90"/>
      <c r="B55" s="42" t="s">
        <v>73</v>
      </c>
      <c r="C55" s="42"/>
      <c r="D55" s="42"/>
      <c r="E55" s="13" t="s">
        <v>19</v>
      </c>
      <c r="F55" s="18">
        <v>15.638</v>
      </c>
      <c r="G55" s="15" t="s">
        <v>25</v>
      </c>
      <c r="H55" s="40">
        <f>150+150*2/100</f>
        <v>153</v>
      </c>
      <c r="I55" s="17">
        <f>F55*H55</f>
        <v>2392.614</v>
      </c>
      <c r="J55" s="9" t="s">
        <v>10</v>
      </c>
      <c r="K55" s="11">
        <v>0</v>
      </c>
      <c r="L55" s="12">
        <f>K55*F55</f>
        <v>0</v>
      </c>
      <c r="M55" s="28"/>
    </row>
    <row r="56" spans="1:13" s="5" customFormat="1" ht="33.75">
      <c r="A56" s="90"/>
      <c r="B56" s="42" t="s">
        <v>23</v>
      </c>
      <c r="C56" s="42"/>
      <c r="D56" s="27" t="s">
        <v>137</v>
      </c>
      <c r="E56" s="13" t="s">
        <v>19</v>
      </c>
      <c r="F56" s="18">
        <f>F55</f>
        <v>15.638</v>
      </c>
      <c r="G56" s="15" t="s">
        <v>26</v>
      </c>
      <c r="H56" s="40">
        <f>420+420*2/100</f>
        <v>428.4</v>
      </c>
      <c r="I56" s="17">
        <f>F56*H56</f>
        <v>6699.3192</v>
      </c>
      <c r="J56" s="9" t="s">
        <v>10</v>
      </c>
      <c r="K56" s="11">
        <v>0</v>
      </c>
      <c r="L56" s="12">
        <f>K56*F56</f>
        <v>0</v>
      </c>
      <c r="M56" s="28"/>
    </row>
    <row r="57" spans="1:13" s="5" customFormat="1" ht="30.75" customHeight="1">
      <c r="A57" s="91"/>
      <c r="B57" s="42" t="s">
        <v>254</v>
      </c>
      <c r="C57" s="27"/>
      <c r="D57" s="42"/>
      <c r="E57" s="15" t="s">
        <v>4</v>
      </c>
      <c r="F57" s="15">
        <v>1</v>
      </c>
      <c r="G57" s="15" t="s">
        <v>255</v>
      </c>
      <c r="H57" s="40">
        <v>120</v>
      </c>
      <c r="I57" s="17">
        <f>F57*H57</f>
        <v>120</v>
      </c>
      <c r="J57" s="9" t="s">
        <v>10</v>
      </c>
      <c r="K57" s="11">
        <v>0</v>
      </c>
      <c r="L57" s="12">
        <f>K57*F57</f>
        <v>0</v>
      </c>
      <c r="M57" s="28"/>
    </row>
    <row r="58" spans="1:13" ht="25.5" customHeight="1">
      <c r="A58" s="29"/>
      <c r="B58" s="93" t="s">
        <v>16</v>
      </c>
      <c r="C58" s="93"/>
      <c r="D58" s="93"/>
      <c r="E58" s="93"/>
      <c r="F58" s="93"/>
      <c r="G58" s="93"/>
      <c r="H58" s="93"/>
      <c r="I58" s="30">
        <f>SUM(I54:I57)</f>
        <v>9211.9332</v>
      </c>
      <c r="J58" s="42"/>
      <c r="K58" s="45">
        <v>0</v>
      </c>
      <c r="L58" s="32">
        <f>SUM(L54:L57)</f>
        <v>0</v>
      </c>
      <c r="M58" s="28"/>
    </row>
    <row r="59" spans="1:13" s="2" customFormat="1" ht="20.25">
      <c r="A59" s="92" t="s">
        <v>102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</row>
    <row r="60" spans="1:13" s="2" customFormat="1" ht="25.5" customHeight="1">
      <c r="A60" s="41" t="s">
        <v>0</v>
      </c>
      <c r="B60" s="41" t="s">
        <v>1</v>
      </c>
      <c r="C60" s="41" t="s">
        <v>135</v>
      </c>
      <c r="D60" s="41" t="s">
        <v>136</v>
      </c>
      <c r="E60" s="41" t="s">
        <v>2</v>
      </c>
      <c r="F60" s="41" t="s">
        <v>3</v>
      </c>
      <c r="G60" s="93" t="s">
        <v>14</v>
      </c>
      <c r="H60" s="93"/>
      <c r="I60" s="41" t="s">
        <v>11</v>
      </c>
      <c r="J60" s="41" t="s">
        <v>12</v>
      </c>
      <c r="K60" s="41" t="s">
        <v>9</v>
      </c>
      <c r="L60" s="41" t="s">
        <v>13</v>
      </c>
      <c r="M60" s="41" t="s">
        <v>15</v>
      </c>
    </row>
    <row r="61" spans="1:13" ht="33.75">
      <c r="A61" s="89" t="s">
        <v>29</v>
      </c>
      <c r="B61" s="33" t="s">
        <v>72</v>
      </c>
      <c r="C61" s="42"/>
      <c r="D61" s="42"/>
      <c r="E61" s="16" t="s">
        <v>4</v>
      </c>
      <c r="F61" s="15">
        <v>2</v>
      </c>
      <c r="G61" s="15" t="s">
        <v>5</v>
      </c>
      <c r="H61" s="40">
        <v>0</v>
      </c>
      <c r="I61" s="17">
        <f>F61*H61</f>
        <v>0</v>
      </c>
      <c r="J61" s="9" t="s">
        <v>10</v>
      </c>
      <c r="K61" s="11">
        <v>0</v>
      </c>
      <c r="L61" s="12">
        <f>K61*F61</f>
        <v>0</v>
      </c>
      <c r="M61" s="42"/>
    </row>
    <row r="62" spans="1:13" ht="45">
      <c r="A62" s="90"/>
      <c r="B62" s="42" t="s">
        <v>73</v>
      </c>
      <c r="C62" s="42"/>
      <c r="D62" s="42"/>
      <c r="E62" s="13" t="s">
        <v>19</v>
      </c>
      <c r="F62" s="18">
        <v>1.687</v>
      </c>
      <c r="G62" s="15" t="s">
        <v>25</v>
      </c>
      <c r="H62" s="40">
        <f>150+150*2/100</f>
        <v>153</v>
      </c>
      <c r="I62" s="17">
        <f>F62*H62</f>
        <v>258.111</v>
      </c>
      <c r="J62" s="9" t="s">
        <v>10</v>
      </c>
      <c r="K62" s="11">
        <v>0</v>
      </c>
      <c r="L62" s="12">
        <f>K62*F62</f>
        <v>0</v>
      </c>
      <c r="M62" s="29"/>
    </row>
    <row r="63" spans="1:13" ht="33.75">
      <c r="A63" s="90"/>
      <c r="B63" s="42" t="s">
        <v>23</v>
      </c>
      <c r="C63" s="42"/>
      <c r="D63" s="27" t="s">
        <v>137</v>
      </c>
      <c r="E63" s="13" t="s">
        <v>19</v>
      </c>
      <c r="F63" s="18">
        <f>F62</f>
        <v>1.687</v>
      </c>
      <c r="G63" s="15" t="s">
        <v>26</v>
      </c>
      <c r="H63" s="40">
        <f>440+440*2/100</f>
        <v>448.8</v>
      </c>
      <c r="I63" s="17">
        <f>F63*H63</f>
        <v>757.1256000000001</v>
      </c>
      <c r="J63" s="9" t="s">
        <v>10</v>
      </c>
      <c r="K63" s="11">
        <v>0</v>
      </c>
      <c r="L63" s="12">
        <f>K63*F63</f>
        <v>0</v>
      </c>
      <c r="M63" s="29"/>
    </row>
    <row r="64" spans="1:13" ht="27" customHeight="1">
      <c r="A64" s="91"/>
      <c r="B64" s="42" t="s">
        <v>254</v>
      </c>
      <c r="C64" s="27"/>
      <c r="D64" s="42"/>
      <c r="E64" s="15" t="s">
        <v>4</v>
      </c>
      <c r="F64" s="15">
        <v>1</v>
      </c>
      <c r="G64" s="15" t="s">
        <v>255</v>
      </c>
      <c r="H64" s="40">
        <v>120</v>
      </c>
      <c r="I64" s="17">
        <f>F64*H64</f>
        <v>120</v>
      </c>
      <c r="J64" s="9" t="s">
        <v>10</v>
      </c>
      <c r="K64" s="11">
        <v>0</v>
      </c>
      <c r="L64" s="12">
        <f>K64*F64</f>
        <v>0</v>
      </c>
      <c r="M64" s="29"/>
    </row>
    <row r="65" spans="1:15" ht="25.5" customHeight="1">
      <c r="A65" s="29"/>
      <c r="B65" s="93" t="s">
        <v>16</v>
      </c>
      <c r="C65" s="93"/>
      <c r="D65" s="93"/>
      <c r="E65" s="93"/>
      <c r="F65" s="93"/>
      <c r="G65" s="93"/>
      <c r="H65" s="93"/>
      <c r="I65" s="30">
        <f>SUM(I61:I64)</f>
        <v>1135.2366000000002</v>
      </c>
      <c r="J65" s="42"/>
      <c r="K65" s="45" t="s">
        <v>8</v>
      </c>
      <c r="L65" s="31">
        <f>SUM(L61:L64)</f>
        <v>0</v>
      </c>
      <c r="M65" s="29"/>
      <c r="O65" s="1" t="s">
        <v>257</v>
      </c>
    </row>
    <row r="66" spans="1:13" s="2" customFormat="1" ht="20.25">
      <c r="A66" s="92" t="s">
        <v>102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</row>
    <row r="67" spans="1:13" ht="25.5">
      <c r="A67" s="41" t="s">
        <v>0</v>
      </c>
      <c r="B67" s="41" t="s">
        <v>1</v>
      </c>
      <c r="C67" s="41" t="s">
        <v>135</v>
      </c>
      <c r="D67" s="41" t="s">
        <v>136</v>
      </c>
      <c r="E67" s="41" t="s">
        <v>2</v>
      </c>
      <c r="F67" s="41" t="s">
        <v>3</v>
      </c>
      <c r="G67" s="93" t="s">
        <v>14</v>
      </c>
      <c r="H67" s="93"/>
      <c r="I67" s="41" t="s">
        <v>11</v>
      </c>
      <c r="J67" s="41" t="s">
        <v>12</v>
      </c>
      <c r="K67" s="41" t="s">
        <v>9</v>
      </c>
      <c r="L67" s="41" t="s">
        <v>13</v>
      </c>
      <c r="M67" s="41" t="s">
        <v>15</v>
      </c>
    </row>
    <row r="68" spans="1:13" ht="33.75">
      <c r="A68" s="89" t="s">
        <v>143</v>
      </c>
      <c r="B68" s="33" t="s">
        <v>72</v>
      </c>
      <c r="C68" s="42"/>
      <c r="D68" s="42"/>
      <c r="E68" s="13" t="s">
        <v>4</v>
      </c>
      <c r="F68" s="15">
        <v>2</v>
      </c>
      <c r="G68" s="15" t="s">
        <v>5</v>
      </c>
      <c r="H68" s="40">
        <v>0</v>
      </c>
      <c r="I68" s="17">
        <f>F68*H68</f>
        <v>0</v>
      </c>
      <c r="J68" s="9" t="s">
        <v>10</v>
      </c>
      <c r="K68" s="11">
        <v>0</v>
      </c>
      <c r="L68" s="12">
        <f>K68*F68</f>
        <v>0</v>
      </c>
      <c r="M68" s="28"/>
    </row>
    <row r="69" spans="1:13" ht="45">
      <c r="A69" s="90"/>
      <c r="B69" s="42" t="s">
        <v>73</v>
      </c>
      <c r="C69" s="42"/>
      <c r="D69" s="42"/>
      <c r="E69" s="13" t="s">
        <v>19</v>
      </c>
      <c r="F69" s="18">
        <f>0.159+0.683</f>
        <v>0.8420000000000001</v>
      </c>
      <c r="G69" s="15" t="s">
        <v>25</v>
      </c>
      <c r="H69" s="40">
        <v>0</v>
      </c>
      <c r="I69" s="17">
        <f>F69*H69</f>
        <v>0</v>
      </c>
      <c r="J69" s="9" t="s">
        <v>10</v>
      </c>
      <c r="K69" s="11">
        <v>0</v>
      </c>
      <c r="L69" s="12">
        <f>K69*F69</f>
        <v>0</v>
      </c>
      <c r="M69" s="41"/>
    </row>
    <row r="70" spans="1:13" ht="33.75">
      <c r="A70" s="90"/>
      <c r="B70" s="42" t="s">
        <v>23</v>
      </c>
      <c r="C70" s="27" t="s">
        <v>137</v>
      </c>
      <c r="D70" s="27" t="s">
        <v>137</v>
      </c>
      <c r="E70" s="13" t="s">
        <v>19</v>
      </c>
      <c r="F70" s="18">
        <f>F69</f>
        <v>0.8420000000000001</v>
      </c>
      <c r="G70" s="15" t="s">
        <v>26</v>
      </c>
      <c r="H70" s="40">
        <v>0</v>
      </c>
      <c r="I70" s="17">
        <f>F70*H70</f>
        <v>0</v>
      </c>
      <c r="J70" s="9" t="s">
        <v>10</v>
      </c>
      <c r="K70" s="11">
        <v>0</v>
      </c>
      <c r="L70" s="12">
        <f>K70*F70</f>
        <v>0</v>
      </c>
      <c r="M70" s="41"/>
    </row>
    <row r="71" spans="1:13" ht="25.5" customHeight="1">
      <c r="A71" s="91"/>
      <c r="B71" s="42" t="s">
        <v>254</v>
      </c>
      <c r="C71" s="27"/>
      <c r="D71" s="42"/>
      <c r="E71" s="15" t="s">
        <v>4</v>
      </c>
      <c r="F71" s="15">
        <v>1</v>
      </c>
      <c r="G71" s="15" t="s">
        <v>255</v>
      </c>
      <c r="H71" s="40">
        <v>120</v>
      </c>
      <c r="I71" s="17">
        <f>F71*H71</f>
        <v>120</v>
      </c>
      <c r="J71" s="9" t="s">
        <v>10</v>
      </c>
      <c r="K71" s="11">
        <v>0</v>
      </c>
      <c r="L71" s="12">
        <f>K71*F71</f>
        <v>0</v>
      </c>
      <c r="M71" s="41"/>
    </row>
    <row r="72" spans="1:13" ht="25.5" customHeight="1">
      <c r="A72" s="29"/>
      <c r="B72" s="93" t="s">
        <v>16</v>
      </c>
      <c r="C72" s="93"/>
      <c r="D72" s="93"/>
      <c r="E72" s="93"/>
      <c r="F72" s="93"/>
      <c r="G72" s="93"/>
      <c r="H72" s="93"/>
      <c r="I72" s="30">
        <f>SUM(I68:I71)</f>
        <v>120</v>
      </c>
      <c r="J72" s="42"/>
      <c r="K72" s="45" t="s">
        <v>8</v>
      </c>
      <c r="L72" s="31">
        <f>SUM(L68:L71)</f>
        <v>0</v>
      </c>
      <c r="M72" s="28"/>
    </row>
  </sheetData>
  <sheetProtection password="DE9F" sheet="1" objects="1" scenarios="1"/>
  <mergeCells count="42">
    <mergeCell ref="A1:M1"/>
    <mergeCell ref="A3:M3"/>
    <mergeCell ref="G39:H39"/>
    <mergeCell ref="B37:H37"/>
    <mergeCell ref="A38:M38"/>
    <mergeCell ref="A31:M31"/>
    <mergeCell ref="G32:H32"/>
    <mergeCell ref="A2:M2"/>
    <mergeCell ref="G4:H4"/>
    <mergeCell ref="B9:H9"/>
    <mergeCell ref="A5:A8"/>
    <mergeCell ref="A33:A36"/>
    <mergeCell ref="G46:H46"/>
    <mergeCell ref="A10:M10"/>
    <mergeCell ref="G11:H11"/>
    <mergeCell ref="A17:M17"/>
    <mergeCell ref="G18:H18"/>
    <mergeCell ref="B23:H23"/>
    <mergeCell ref="A24:M24"/>
    <mergeCell ref="A45:M45"/>
    <mergeCell ref="B30:H30"/>
    <mergeCell ref="G25:H25"/>
    <mergeCell ref="A40:A43"/>
    <mergeCell ref="B16:H16"/>
    <mergeCell ref="B44:H44"/>
    <mergeCell ref="A12:A15"/>
    <mergeCell ref="A19:A22"/>
    <mergeCell ref="A26:A29"/>
    <mergeCell ref="A47:A50"/>
    <mergeCell ref="B72:H72"/>
    <mergeCell ref="B51:H51"/>
    <mergeCell ref="A66:M66"/>
    <mergeCell ref="G67:H67"/>
    <mergeCell ref="B65:H65"/>
    <mergeCell ref="A59:M59"/>
    <mergeCell ref="G60:H60"/>
    <mergeCell ref="A52:M52"/>
    <mergeCell ref="G53:H53"/>
    <mergeCell ref="B58:H58"/>
    <mergeCell ref="A54:A57"/>
    <mergeCell ref="A61:A64"/>
    <mergeCell ref="A68:A71"/>
  </mergeCells>
  <printOptions horizontalCentered="1"/>
  <pageMargins left="0.1968503937007874" right="0.1968503937007874" top="0.984251968503937" bottom="0" header="0.5118110236220472" footer="0.5118110236220472"/>
  <pageSetup fitToHeight="3" fitToWidth="1" horizontalDpi="600" verticalDpi="600" orientation="portrait" paperSize="9" scale="61" r:id="rId1"/>
  <headerFooter alignWithMargins="0">
    <oddHeader>&amp;LLOTTO 1 RUP CANEGRATE&amp;RTABELLA 3.0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72"/>
  <sheetViews>
    <sheetView zoomScalePageLayoutView="0" workbookViewId="0" topLeftCell="A5">
      <selection activeCell="K16" sqref="K16"/>
    </sheetView>
  </sheetViews>
  <sheetFormatPr defaultColWidth="9.140625" defaultRowHeight="12.75"/>
  <cols>
    <col min="1" max="1" width="15.140625" style="1" customWidth="1"/>
    <col min="2" max="2" width="26.7109375" style="1" customWidth="1"/>
    <col min="3" max="4" width="4.28125" style="1" customWidth="1"/>
    <col min="5" max="5" width="7.7109375" style="1" bestFit="1" customWidth="1"/>
    <col min="6" max="6" width="9.28125" style="1" bestFit="1" customWidth="1"/>
    <col min="7" max="7" width="10.7109375" style="1" bestFit="1" customWidth="1"/>
    <col min="8" max="8" width="13.7109375" style="1" bestFit="1" customWidth="1"/>
    <col min="9" max="9" width="12.57421875" style="1" bestFit="1" customWidth="1"/>
    <col min="10" max="10" width="17.57421875" style="1" bestFit="1" customWidth="1"/>
    <col min="11" max="11" width="15.7109375" style="6" bestFit="1" customWidth="1"/>
    <col min="12" max="12" width="14.00390625" style="7" bestFit="1" customWidth="1"/>
    <col min="13" max="13" width="14.7109375" style="1" bestFit="1" customWidth="1"/>
    <col min="14" max="16384" width="9.140625" style="1" customWidth="1"/>
  </cols>
  <sheetData>
    <row r="1" spans="1:13" ht="18">
      <c r="A1" s="94" t="s">
        <v>106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s="5" customFormat="1" ht="20.25">
      <c r="A2" s="95" t="s">
        <v>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s="2" customFormat="1" ht="20.25">
      <c r="A3" s="92" t="s">
        <v>107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5" customFormat="1" ht="25.5">
      <c r="A4" s="41" t="s">
        <v>0</v>
      </c>
      <c r="B4" s="41" t="s">
        <v>1</v>
      </c>
      <c r="C4" s="41" t="s">
        <v>135</v>
      </c>
      <c r="D4" s="41" t="s">
        <v>136</v>
      </c>
      <c r="E4" s="41" t="s">
        <v>2</v>
      </c>
      <c r="F4" s="41" t="s">
        <v>3</v>
      </c>
      <c r="G4" s="93" t="s">
        <v>14</v>
      </c>
      <c r="H4" s="93"/>
      <c r="I4" s="41" t="s">
        <v>11</v>
      </c>
      <c r="J4" s="41" t="s">
        <v>12</v>
      </c>
      <c r="K4" s="41" t="s">
        <v>9</v>
      </c>
      <c r="L4" s="41" t="s">
        <v>13</v>
      </c>
      <c r="M4" s="41" t="s">
        <v>15</v>
      </c>
    </row>
    <row r="5" spans="1:13" s="5" customFormat="1" ht="33.75" customHeight="1">
      <c r="A5" s="89" t="s">
        <v>134</v>
      </c>
      <c r="B5" s="42" t="s">
        <v>76</v>
      </c>
      <c r="C5" s="42"/>
      <c r="D5" s="42"/>
      <c r="E5" s="13" t="s">
        <v>4</v>
      </c>
      <c r="F5" s="34">
        <v>1</v>
      </c>
      <c r="G5" s="15" t="s">
        <v>5</v>
      </c>
      <c r="H5" s="40">
        <v>0</v>
      </c>
      <c r="I5" s="17">
        <f>F5*H5</f>
        <v>0</v>
      </c>
      <c r="J5" s="9" t="s">
        <v>10</v>
      </c>
      <c r="K5" s="11">
        <v>0</v>
      </c>
      <c r="L5" s="12">
        <f>K5*F5</f>
        <v>0</v>
      </c>
      <c r="M5" s="42"/>
    </row>
    <row r="6" spans="1:13" s="5" customFormat="1" ht="45">
      <c r="A6" s="90"/>
      <c r="B6" s="42" t="s">
        <v>77</v>
      </c>
      <c r="C6" s="42"/>
      <c r="D6" s="42"/>
      <c r="E6" s="13" t="s">
        <v>19</v>
      </c>
      <c r="F6" s="35">
        <v>0.46</v>
      </c>
      <c r="G6" s="15" t="s">
        <v>25</v>
      </c>
      <c r="H6" s="40">
        <f>150+150*2/100</f>
        <v>153</v>
      </c>
      <c r="I6" s="17">
        <f>F6*H6</f>
        <v>70.38000000000001</v>
      </c>
      <c r="J6" s="9" t="s">
        <v>10</v>
      </c>
      <c r="K6" s="11">
        <v>0</v>
      </c>
      <c r="L6" s="12">
        <f>K6*F6</f>
        <v>0</v>
      </c>
      <c r="M6" s="28"/>
    </row>
    <row r="7" spans="1:13" s="5" customFormat="1" ht="33.75">
      <c r="A7" s="90"/>
      <c r="B7" s="42" t="s">
        <v>23</v>
      </c>
      <c r="C7" s="27" t="s">
        <v>137</v>
      </c>
      <c r="D7" s="42"/>
      <c r="E7" s="13" t="s">
        <v>19</v>
      </c>
      <c r="F7" s="35">
        <f>F6</f>
        <v>0.46</v>
      </c>
      <c r="G7" s="15" t="s">
        <v>26</v>
      </c>
      <c r="H7" s="40">
        <f>440+440*2/100</f>
        <v>448.8</v>
      </c>
      <c r="I7" s="17">
        <f>F7*H7</f>
        <v>206.448</v>
      </c>
      <c r="J7" s="9" t="s">
        <v>10</v>
      </c>
      <c r="K7" s="11">
        <v>0</v>
      </c>
      <c r="L7" s="12">
        <f>K7*F7</f>
        <v>0</v>
      </c>
      <c r="M7" s="28"/>
    </row>
    <row r="8" spans="1:13" s="5" customFormat="1" ht="29.25" customHeight="1">
      <c r="A8" s="91"/>
      <c r="B8" s="42" t="s">
        <v>254</v>
      </c>
      <c r="C8" s="27"/>
      <c r="D8" s="42"/>
      <c r="E8" s="15" t="s">
        <v>4</v>
      </c>
      <c r="F8" s="34">
        <v>1</v>
      </c>
      <c r="G8" s="15" t="s">
        <v>255</v>
      </c>
      <c r="H8" s="40">
        <v>120</v>
      </c>
      <c r="I8" s="17">
        <f>F8*H8</f>
        <v>120</v>
      </c>
      <c r="J8" s="9" t="s">
        <v>10</v>
      </c>
      <c r="K8" s="11">
        <v>0</v>
      </c>
      <c r="L8" s="12">
        <f>K8*F8</f>
        <v>0</v>
      </c>
      <c r="M8" s="28"/>
    </row>
    <row r="9" spans="1:13" ht="25.5" customHeight="1">
      <c r="A9" s="29"/>
      <c r="B9" s="93" t="s">
        <v>16</v>
      </c>
      <c r="C9" s="93"/>
      <c r="D9" s="93"/>
      <c r="E9" s="93"/>
      <c r="F9" s="93"/>
      <c r="G9" s="93"/>
      <c r="H9" s="93"/>
      <c r="I9" s="30">
        <f>SUM(I5:I8)</f>
        <v>396.82800000000003</v>
      </c>
      <c r="J9" s="42"/>
      <c r="K9" s="45" t="s">
        <v>8</v>
      </c>
      <c r="L9" s="32">
        <f>SUM(L5:L8)</f>
        <v>0</v>
      </c>
      <c r="M9" s="28"/>
    </row>
    <row r="10" spans="1:13" s="2" customFormat="1" ht="20.25">
      <c r="A10" s="92" t="s">
        <v>107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</row>
    <row r="11" spans="1:13" s="5" customFormat="1" ht="25.5">
      <c r="A11" s="41" t="s">
        <v>0</v>
      </c>
      <c r="B11" s="41" t="s">
        <v>1</v>
      </c>
      <c r="C11" s="41" t="s">
        <v>135</v>
      </c>
      <c r="D11" s="41" t="s">
        <v>136</v>
      </c>
      <c r="E11" s="41" t="s">
        <v>2</v>
      </c>
      <c r="F11" s="41" t="s">
        <v>3</v>
      </c>
      <c r="G11" s="93" t="s">
        <v>14</v>
      </c>
      <c r="H11" s="93"/>
      <c r="I11" s="41" t="s">
        <v>11</v>
      </c>
      <c r="J11" s="41" t="s">
        <v>12</v>
      </c>
      <c r="K11" s="41" t="s">
        <v>9</v>
      </c>
      <c r="L11" s="41" t="s">
        <v>13</v>
      </c>
      <c r="M11" s="41" t="s">
        <v>15</v>
      </c>
    </row>
    <row r="12" spans="1:13" s="5" customFormat="1" ht="32.25" customHeight="1">
      <c r="A12" s="89" t="s">
        <v>145</v>
      </c>
      <c r="B12" s="42" t="s">
        <v>158</v>
      </c>
      <c r="C12" s="42"/>
      <c r="D12" s="42"/>
      <c r="E12" s="13" t="s">
        <v>4</v>
      </c>
      <c r="F12" s="34">
        <v>0</v>
      </c>
      <c r="G12" s="15" t="s">
        <v>5</v>
      </c>
      <c r="H12" s="40">
        <v>0</v>
      </c>
      <c r="I12" s="17">
        <f>F12*H12</f>
        <v>0</v>
      </c>
      <c r="J12" s="9" t="s">
        <v>10</v>
      </c>
      <c r="K12" s="11">
        <v>0</v>
      </c>
      <c r="L12" s="12">
        <f>K12*F12</f>
        <v>0</v>
      </c>
      <c r="M12" s="42"/>
    </row>
    <row r="13" spans="1:13" s="5" customFormat="1" ht="45">
      <c r="A13" s="90"/>
      <c r="B13" s="42" t="s">
        <v>79</v>
      </c>
      <c r="C13" s="42"/>
      <c r="D13" s="42"/>
      <c r="E13" s="13" t="s">
        <v>19</v>
      </c>
      <c r="F13" s="35">
        <v>0.5</v>
      </c>
      <c r="G13" s="15" t="s">
        <v>25</v>
      </c>
      <c r="H13" s="40">
        <f>200+200*2/100</f>
        <v>204</v>
      </c>
      <c r="I13" s="17">
        <f>F13*H13</f>
        <v>102</v>
      </c>
      <c r="J13" s="9" t="s">
        <v>10</v>
      </c>
      <c r="K13" s="11">
        <v>0</v>
      </c>
      <c r="L13" s="12">
        <f>K13*F13</f>
        <v>0</v>
      </c>
      <c r="M13" s="41"/>
    </row>
    <row r="14" spans="1:13" s="5" customFormat="1" ht="33.75">
      <c r="A14" s="90"/>
      <c r="B14" s="42" t="s">
        <v>24</v>
      </c>
      <c r="C14" s="27"/>
      <c r="D14" s="42"/>
      <c r="E14" s="13" t="s">
        <v>19</v>
      </c>
      <c r="F14" s="35">
        <f>F13</f>
        <v>0.5</v>
      </c>
      <c r="G14" s="15" t="s">
        <v>26</v>
      </c>
      <c r="H14" s="40">
        <f>350+350*2/100</f>
        <v>357</v>
      </c>
      <c r="I14" s="17">
        <f>F14*H14</f>
        <v>178.5</v>
      </c>
      <c r="J14" s="9" t="s">
        <v>10</v>
      </c>
      <c r="K14" s="11">
        <v>0</v>
      </c>
      <c r="L14" s="12">
        <f>K14*F14</f>
        <v>0</v>
      </c>
      <c r="M14" s="41"/>
    </row>
    <row r="15" spans="1:13" s="5" customFormat="1" ht="30" customHeight="1">
      <c r="A15" s="91"/>
      <c r="B15" s="42" t="s">
        <v>254</v>
      </c>
      <c r="C15" s="27"/>
      <c r="D15" s="42"/>
      <c r="E15" s="15" t="s">
        <v>4</v>
      </c>
      <c r="F15" s="34">
        <v>1</v>
      </c>
      <c r="G15" s="15" t="s">
        <v>255</v>
      </c>
      <c r="H15" s="40">
        <v>120</v>
      </c>
      <c r="I15" s="17">
        <f>F15*H15</f>
        <v>120</v>
      </c>
      <c r="J15" s="9" t="s">
        <v>10</v>
      </c>
      <c r="K15" s="11">
        <v>0</v>
      </c>
      <c r="L15" s="12">
        <f>K15*F15</f>
        <v>0</v>
      </c>
      <c r="M15" s="41"/>
    </row>
    <row r="16" spans="1:13" ht="25.5" customHeight="1">
      <c r="A16" s="29"/>
      <c r="B16" s="93" t="s">
        <v>16</v>
      </c>
      <c r="C16" s="93"/>
      <c r="D16" s="93"/>
      <c r="E16" s="93"/>
      <c r="F16" s="93"/>
      <c r="G16" s="93"/>
      <c r="H16" s="93"/>
      <c r="I16" s="30">
        <f>SUM(I12:I15)</f>
        <v>400.5</v>
      </c>
      <c r="J16" s="42"/>
      <c r="K16" s="45" t="s">
        <v>8</v>
      </c>
      <c r="L16" s="32">
        <f>SUM(L12:L15)</f>
        <v>0</v>
      </c>
      <c r="M16" s="28"/>
    </row>
    <row r="17" spans="1:13" s="2" customFormat="1" ht="20.25">
      <c r="A17" s="92" t="s">
        <v>107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</row>
    <row r="18" spans="1:13" s="5" customFormat="1" ht="25.5">
      <c r="A18" s="41" t="s">
        <v>0</v>
      </c>
      <c r="B18" s="41" t="s">
        <v>1</v>
      </c>
      <c r="C18" s="41" t="s">
        <v>135</v>
      </c>
      <c r="D18" s="41" t="s">
        <v>136</v>
      </c>
      <c r="E18" s="41" t="s">
        <v>2</v>
      </c>
      <c r="F18" s="41" t="s">
        <v>3</v>
      </c>
      <c r="G18" s="93" t="s">
        <v>14</v>
      </c>
      <c r="H18" s="93"/>
      <c r="I18" s="41" t="s">
        <v>11</v>
      </c>
      <c r="J18" s="41" t="s">
        <v>12</v>
      </c>
      <c r="K18" s="41" t="s">
        <v>9</v>
      </c>
      <c r="L18" s="41" t="s">
        <v>13</v>
      </c>
      <c r="M18" s="41" t="s">
        <v>15</v>
      </c>
    </row>
    <row r="19" spans="1:13" s="5" customFormat="1" ht="45">
      <c r="A19" s="89" t="s">
        <v>139</v>
      </c>
      <c r="B19" s="33" t="s">
        <v>78</v>
      </c>
      <c r="C19" s="42"/>
      <c r="D19" s="42"/>
      <c r="E19" s="13" t="s">
        <v>4</v>
      </c>
      <c r="F19" s="34">
        <v>1</v>
      </c>
      <c r="G19" s="15" t="s">
        <v>5</v>
      </c>
      <c r="H19" s="40">
        <v>0</v>
      </c>
      <c r="I19" s="17">
        <f>F19*H19</f>
        <v>0</v>
      </c>
      <c r="J19" s="9" t="s">
        <v>10</v>
      </c>
      <c r="K19" s="11">
        <v>0</v>
      </c>
      <c r="L19" s="12">
        <f>K19*F19</f>
        <v>0</v>
      </c>
      <c r="M19" s="42"/>
    </row>
    <row r="20" spans="1:13" s="5" customFormat="1" ht="45">
      <c r="A20" s="90"/>
      <c r="B20" s="42" t="s">
        <v>79</v>
      </c>
      <c r="C20" s="42"/>
      <c r="D20" s="42"/>
      <c r="E20" s="13" t="s">
        <v>19</v>
      </c>
      <c r="F20" s="35">
        <f>1.09+0.5</f>
        <v>1.59</v>
      </c>
      <c r="G20" s="15" t="s">
        <v>25</v>
      </c>
      <c r="H20" s="40">
        <v>0</v>
      </c>
      <c r="I20" s="17">
        <f>F20*H20</f>
        <v>0</v>
      </c>
      <c r="J20" s="9" t="s">
        <v>10</v>
      </c>
      <c r="K20" s="11">
        <v>0</v>
      </c>
      <c r="L20" s="12">
        <f>K20*F20</f>
        <v>0</v>
      </c>
      <c r="M20" s="41"/>
    </row>
    <row r="21" spans="1:13" s="5" customFormat="1" ht="33.75">
      <c r="A21" s="90"/>
      <c r="B21" s="42" t="s">
        <v>24</v>
      </c>
      <c r="C21" s="27" t="s">
        <v>137</v>
      </c>
      <c r="D21" s="42"/>
      <c r="E21" s="13" t="s">
        <v>19</v>
      </c>
      <c r="F21" s="35">
        <f>F20</f>
        <v>1.59</v>
      </c>
      <c r="G21" s="15" t="s">
        <v>26</v>
      </c>
      <c r="H21" s="40">
        <v>0</v>
      </c>
      <c r="I21" s="17">
        <f>F21*H21</f>
        <v>0</v>
      </c>
      <c r="J21" s="9" t="s">
        <v>10</v>
      </c>
      <c r="K21" s="11">
        <v>0</v>
      </c>
      <c r="L21" s="12">
        <f>K21*F21</f>
        <v>0</v>
      </c>
      <c r="M21" s="41"/>
    </row>
    <row r="22" spans="1:13" s="5" customFormat="1" ht="28.5" customHeight="1">
      <c r="A22" s="91"/>
      <c r="B22" s="42" t="s">
        <v>254</v>
      </c>
      <c r="C22" s="27"/>
      <c r="D22" s="42"/>
      <c r="E22" s="15" t="s">
        <v>4</v>
      </c>
      <c r="F22" s="34">
        <v>1</v>
      </c>
      <c r="G22" s="15" t="s">
        <v>255</v>
      </c>
      <c r="H22" s="40">
        <v>120</v>
      </c>
      <c r="I22" s="17">
        <f>F22*H22</f>
        <v>120</v>
      </c>
      <c r="J22" s="9" t="s">
        <v>10</v>
      </c>
      <c r="K22" s="11">
        <v>0</v>
      </c>
      <c r="L22" s="12">
        <f>K22*F22</f>
        <v>0</v>
      </c>
      <c r="M22" s="41"/>
    </row>
    <row r="23" spans="1:13" ht="25.5" customHeight="1">
      <c r="A23" s="29"/>
      <c r="B23" s="93" t="s">
        <v>16</v>
      </c>
      <c r="C23" s="93"/>
      <c r="D23" s="93"/>
      <c r="E23" s="93"/>
      <c r="F23" s="93"/>
      <c r="G23" s="93"/>
      <c r="H23" s="93"/>
      <c r="I23" s="30">
        <f>SUM(I19:I22)</f>
        <v>120</v>
      </c>
      <c r="J23" s="42"/>
      <c r="K23" s="45" t="s">
        <v>8</v>
      </c>
      <c r="L23" s="32">
        <f>SUM(L19:L22)</f>
        <v>0</v>
      </c>
      <c r="M23" s="28"/>
    </row>
    <row r="24" spans="1:13" s="2" customFormat="1" ht="20.25">
      <c r="A24" s="92" t="s">
        <v>107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</row>
    <row r="25" spans="1:13" s="5" customFormat="1" ht="25.5">
      <c r="A25" s="41" t="s">
        <v>0</v>
      </c>
      <c r="B25" s="41" t="s">
        <v>1</v>
      </c>
      <c r="C25" s="41" t="s">
        <v>135</v>
      </c>
      <c r="D25" s="41" t="s">
        <v>136</v>
      </c>
      <c r="E25" s="41" t="s">
        <v>2</v>
      </c>
      <c r="F25" s="41" t="s">
        <v>3</v>
      </c>
      <c r="G25" s="93" t="s">
        <v>14</v>
      </c>
      <c r="H25" s="93"/>
      <c r="I25" s="41" t="s">
        <v>11</v>
      </c>
      <c r="J25" s="41" t="s">
        <v>12</v>
      </c>
      <c r="K25" s="41" t="s">
        <v>9</v>
      </c>
      <c r="L25" s="41" t="s">
        <v>13</v>
      </c>
      <c r="M25" s="41" t="s">
        <v>15</v>
      </c>
    </row>
    <row r="26" spans="1:13" s="5" customFormat="1" ht="33.75">
      <c r="A26" s="89" t="s">
        <v>32</v>
      </c>
      <c r="B26" s="33" t="s">
        <v>76</v>
      </c>
      <c r="C26" s="42"/>
      <c r="D26" s="42"/>
      <c r="E26" s="13" t="s">
        <v>4</v>
      </c>
      <c r="F26" s="34">
        <v>1</v>
      </c>
      <c r="G26" s="15" t="s">
        <v>5</v>
      </c>
      <c r="H26" s="40">
        <v>0</v>
      </c>
      <c r="I26" s="17">
        <f>F26*H26</f>
        <v>0</v>
      </c>
      <c r="J26" s="9" t="s">
        <v>10</v>
      </c>
      <c r="K26" s="11">
        <v>0</v>
      </c>
      <c r="L26" s="12">
        <f>K26*F26</f>
        <v>0</v>
      </c>
      <c r="M26" s="28"/>
    </row>
    <row r="27" spans="1:13" s="5" customFormat="1" ht="45">
      <c r="A27" s="90"/>
      <c r="B27" s="42" t="s">
        <v>77</v>
      </c>
      <c r="C27" s="42"/>
      <c r="D27" s="42"/>
      <c r="E27" s="13" t="s">
        <v>19</v>
      </c>
      <c r="F27" s="35">
        <v>0.1</v>
      </c>
      <c r="G27" s="15" t="s">
        <v>25</v>
      </c>
      <c r="H27" s="40">
        <f>150+150*2/100</f>
        <v>153</v>
      </c>
      <c r="I27" s="17">
        <f>F27*H27</f>
        <v>15.3</v>
      </c>
      <c r="J27" s="9" t="s">
        <v>10</v>
      </c>
      <c r="K27" s="11">
        <v>0</v>
      </c>
      <c r="L27" s="12">
        <f>K27*F27</f>
        <v>0</v>
      </c>
      <c r="M27" s="28"/>
    </row>
    <row r="28" spans="1:13" s="5" customFormat="1" ht="33.75">
      <c r="A28" s="90"/>
      <c r="B28" s="42" t="s">
        <v>23</v>
      </c>
      <c r="C28" s="42"/>
      <c r="D28" s="27" t="s">
        <v>137</v>
      </c>
      <c r="E28" s="13" t="s">
        <v>19</v>
      </c>
      <c r="F28" s="35">
        <f>F27</f>
        <v>0.1</v>
      </c>
      <c r="G28" s="15" t="s">
        <v>26</v>
      </c>
      <c r="H28" s="40">
        <f>1800+1800*2/100</f>
        <v>1836</v>
      </c>
      <c r="I28" s="17">
        <f>F28*H28</f>
        <v>183.60000000000002</v>
      </c>
      <c r="J28" s="9" t="s">
        <v>10</v>
      </c>
      <c r="K28" s="11">
        <v>0</v>
      </c>
      <c r="L28" s="12">
        <f>K28*F28</f>
        <v>0</v>
      </c>
      <c r="M28" s="28"/>
    </row>
    <row r="29" spans="1:13" s="5" customFormat="1" ht="28.5" customHeight="1">
      <c r="A29" s="91"/>
      <c r="B29" s="42" t="s">
        <v>254</v>
      </c>
      <c r="C29" s="27"/>
      <c r="D29" s="42"/>
      <c r="E29" s="15" t="s">
        <v>4</v>
      </c>
      <c r="F29" s="34">
        <v>1</v>
      </c>
      <c r="G29" s="15" t="s">
        <v>255</v>
      </c>
      <c r="H29" s="40">
        <v>120</v>
      </c>
      <c r="I29" s="17">
        <f>F29*H29</f>
        <v>120</v>
      </c>
      <c r="J29" s="9" t="s">
        <v>10</v>
      </c>
      <c r="K29" s="11">
        <v>0</v>
      </c>
      <c r="L29" s="12">
        <f>K29*F29</f>
        <v>0</v>
      </c>
      <c r="M29" s="28"/>
    </row>
    <row r="30" spans="1:13" ht="25.5" customHeight="1">
      <c r="A30" s="29"/>
      <c r="B30" s="93" t="s">
        <v>16</v>
      </c>
      <c r="C30" s="93"/>
      <c r="D30" s="93"/>
      <c r="E30" s="93"/>
      <c r="F30" s="93"/>
      <c r="G30" s="93"/>
      <c r="H30" s="93"/>
      <c r="I30" s="30">
        <f>SUM(I26:I29)</f>
        <v>318.90000000000003</v>
      </c>
      <c r="J30" s="42"/>
      <c r="K30" s="45" t="s">
        <v>8</v>
      </c>
      <c r="L30" s="32">
        <f>SUM(L26:L29)</f>
        <v>0</v>
      </c>
      <c r="M30" s="28"/>
    </row>
    <row r="31" spans="1:13" s="2" customFormat="1" ht="20.25">
      <c r="A31" s="92" t="s">
        <v>107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</row>
    <row r="32" spans="1:13" s="5" customFormat="1" ht="25.5">
      <c r="A32" s="41" t="s">
        <v>0</v>
      </c>
      <c r="B32" s="41" t="s">
        <v>1</v>
      </c>
      <c r="C32" s="41" t="s">
        <v>135</v>
      </c>
      <c r="D32" s="41" t="s">
        <v>136</v>
      </c>
      <c r="E32" s="41" t="s">
        <v>2</v>
      </c>
      <c r="F32" s="41" t="s">
        <v>3</v>
      </c>
      <c r="G32" s="93" t="s">
        <v>14</v>
      </c>
      <c r="H32" s="93"/>
      <c r="I32" s="41" t="s">
        <v>11</v>
      </c>
      <c r="J32" s="41" t="s">
        <v>12</v>
      </c>
      <c r="K32" s="41" t="s">
        <v>9</v>
      </c>
      <c r="L32" s="41" t="s">
        <v>13</v>
      </c>
      <c r="M32" s="41" t="s">
        <v>15</v>
      </c>
    </row>
    <row r="33" spans="1:13" s="5" customFormat="1" ht="33.75">
      <c r="A33" s="89" t="s">
        <v>34</v>
      </c>
      <c r="B33" s="33" t="s">
        <v>76</v>
      </c>
      <c r="C33" s="42"/>
      <c r="D33" s="42"/>
      <c r="E33" s="13" t="s">
        <v>4</v>
      </c>
      <c r="F33" s="34">
        <v>1</v>
      </c>
      <c r="G33" s="15" t="s">
        <v>5</v>
      </c>
      <c r="H33" s="40">
        <v>0</v>
      </c>
      <c r="I33" s="17">
        <f>F33*H33</f>
        <v>0</v>
      </c>
      <c r="J33" s="9" t="s">
        <v>10</v>
      </c>
      <c r="K33" s="11">
        <v>0</v>
      </c>
      <c r="L33" s="12">
        <f>K33*F33</f>
        <v>0</v>
      </c>
      <c r="M33" s="28"/>
    </row>
    <row r="34" spans="1:13" s="5" customFormat="1" ht="45">
      <c r="A34" s="90"/>
      <c r="B34" s="42" t="s">
        <v>77</v>
      </c>
      <c r="C34" s="42"/>
      <c r="D34" s="42"/>
      <c r="E34" s="13" t="s">
        <v>19</v>
      </c>
      <c r="F34" s="35">
        <v>0.183</v>
      </c>
      <c r="G34" s="15" t="s">
        <v>25</v>
      </c>
      <c r="H34" s="40">
        <f>150+150*2/100</f>
        <v>153</v>
      </c>
      <c r="I34" s="17">
        <f>F34*H34</f>
        <v>27.999</v>
      </c>
      <c r="J34" s="9" t="s">
        <v>10</v>
      </c>
      <c r="K34" s="11">
        <v>0</v>
      </c>
      <c r="L34" s="12">
        <f>K34*F34</f>
        <v>0</v>
      </c>
      <c r="M34" s="28"/>
    </row>
    <row r="35" spans="1:13" s="5" customFormat="1" ht="33.75">
      <c r="A35" s="90"/>
      <c r="B35" s="42" t="s">
        <v>23</v>
      </c>
      <c r="C35" s="27" t="s">
        <v>137</v>
      </c>
      <c r="D35" s="27" t="s">
        <v>137</v>
      </c>
      <c r="E35" s="13" t="s">
        <v>19</v>
      </c>
      <c r="F35" s="35">
        <f>F34</f>
        <v>0.183</v>
      </c>
      <c r="G35" s="15" t="s">
        <v>26</v>
      </c>
      <c r="H35" s="40">
        <f>420+420*2/100</f>
        <v>428.4</v>
      </c>
      <c r="I35" s="17">
        <f>F35*H35</f>
        <v>78.3972</v>
      </c>
      <c r="J35" s="9" t="s">
        <v>10</v>
      </c>
      <c r="K35" s="11">
        <v>0</v>
      </c>
      <c r="L35" s="12">
        <f>K35*F35</f>
        <v>0</v>
      </c>
      <c r="M35" s="28"/>
    </row>
    <row r="36" spans="1:13" s="5" customFormat="1" ht="28.5" customHeight="1">
      <c r="A36" s="91"/>
      <c r="B36" s="42" t="s">
        <v>254</v>
      </c>
      <c r="C36" s="27"/>
      <c r="D36" s="42"/>
      <c r="E36" s="15" t="s">
        <v>4</v>
      </c>
      <c r="F36" s="34">
        <v>1</v>
      </c>
      <c r="G36" s="15" t="s">
        <v>255</v>
      </c>
      <c r="H36" s="40">
        <v>120</v>
      </c>
      <c r="I36" s="17">
        <f>F36*H36</f>
        <v>120</v>
      </c>
      <c r="J36" s="9" t="s">
        <v>10</v>
      </c>
      <c r="K36" s="11">
        <v>0</v>
      </c>
      <c r="L36" s="12">
        <f>K36*F36</f>
        <v>0</v>
      </c>
      <c r="M36" s="28"/>
    </row>
    <row r="37" spans="1:13" ht="25.5" customHeight="1">
      <c r="A37" s="29"/>
      <c r="B37" s="93" t="s">
        <v>16</v>
      </c>
      <c r="C37" s="93"/>
      <c r="D37" s="93"/>
      <c r="E37" s="93"/>
      <c r="F37" s="93"/>
      <c r="G37" s="93"/>
      <c r="H37" s="93"/>
      <c r="I37" s="30">
        <f>SUM(I33:I36)</f>
        <v>226.3962</v>
      </c>
      <c r="J37" s="42"/>
      <c r="K37" s="45" t="s">
        <v>8</v>
      </c>
      <c r="L37" s="32">
        <f>SUM(L33:L36)</f>
        <v>0</v>
      </c>
      <c r="M37" s="28"/>
    </row>
    <row r="38" spans="1:13" s="2" customFormat="1" ht="20.25">
      <c r="A38" s="92" t="s">
        <v>107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13" s="5" customFormat="1" ht="25.5">
      <c r="A39" s="41" t="s">
        <v>0</v>
      </c>
      <c r="B39" s="41" t="s">
        <v>1</v>
      </c>
      <c r="C39" s="41" t="s">
        <v>135</v>
      </c>
      <c r="D39" s="41" t="s">
        <v>136</v>
      </c>
      <c r="E39" s="41" t="s">
        <v>2</v>
      </c>
      <c r="F39" s="41" t="s">
        <v>3</v>
      </c>
      <c r="G39" s="93" t="s">
        <v>14</v>
      </c>
      <c r="H39" s="93"/>
      <c r="I39" s="41" t="s">
        <v>11</v>
      </c>
      <c r="J39" s="41" t="s">
        <v>12</v>
      </c>
      <c r="K39" s="41" t="s">
        <v>9</v>
      </c>
      <c r="L39" s="41" t="s">
        <v>13</v>
      </c>
      <c r="M39" s="41" t="s">
        <v>15</v>
      </c>
    </row>
    <row r="40" spans="1:13" s="5" customFormat="1" ht="33.75">
      <c r="A40" s="89" t="s">
        <v>138</v>
      </c>
      <c r="B40" s="33" t="s">
        <v>76</v>
      </c>
      <c r="C40" s="42"/>
      <c r="D40" s="42"/>
      <c r="E40" s="13" t="s">
        <v>4</v>
      </c>
      <c r="F40" s="34">
        <v>2</v>
      </c>
      <c r="G40" s="15" t="s">
        <v>5</v>
      </c>
      <c r="H40" s="40">
        <v>0</v>
      </c>
      <c r="I40" s="17">
        <f>F40*H40</f>
        <v>0</v>
      </c>
      <c r="J40" s="9" t="s">
        <v>10</v>
      </c>
      <c r="K40" s="11">
        <v>0</v>
      </c>
      <c r="L40" s="12">
        <f>K40*F40</f>
        <v>0</v>
      </c>
      <c r="M40" s="28"/>
    </row>
    <row r="41" spans="1:13" s="5" customFormat="1" ht="45">
      <c r="A41" s="90"/>
      <c r="B41" s="42" t="s">
        <v>77</v>
      </c>
      <c r="C41" s="42"/>
      <c r="D41" s="42"/>
      <c r="E41" s="13" t="s">
        <v>19</v>
      </c>
      <c r="F41" s="35">
        <v>0.5</v>
      </c>
      <c r="G41" s="15" t="s">
        <v>25</v>
      </c>
      <c r="H41" s="40">
        <v>0</v>
      </c>
      <c r="I41" s="17">
        <f>F41*H41</f>
        <v>0</v>
      </c>
      <c r="J41" s="9" t="s">
        <v>10</v>
      </c>
      <c r="K41" s="11">
        <v>0</v>
      </c>
      <c r="L41" s="12">
        <f>K41*F41</f>
        <v>0</v>
      </c>
      <c r="M41" s="41"/>
    </row>
    <row r="42" spans="1:13" s="5" customFormat="1" ht="33.75">
      <c r="A42" s="90"/>
      <c r="B42" s="42" t="s">
        <v>23</v>
      </c>
      <c r="C42" s="27" t="s">
        <v>137</v>
      </c>
      <c r="D42" s="42"/>
      <c r="E42" s="13" t="s">
        <v>19</v>
      </c>
      <c r="F42" s="35">
        <f>F41</f>
        <v>0.5</v>
      </c>
      <c r="G42" s="15" t="s">
        <v>26</v>
      </c>
      <c r="H42" s="40">
        <f>-150+(-150*2/100)</f>
        <v>-153</v>
      </c>
      <c r="I42" s="17">
        <f>F42*H42</f>
        <v>-76.5</v>
      </c>
      <c r="J42" s="9" t="s">
        <v>10</v>
      </c>
      <c r="K42" s="11">
        <v>0</v>
      </c>
      <c r="L42" s="12">
        <f>K42*F42</f>
        <v>0</v>
      </c>
      <c r="M42" s="41"/>
    </row>
    <row r="43" spans="1:13" s="5" customFormat="1" ht="22.5" customHeight="1">
      <c r="A43" s="91"/>
      <c r="B43" s="42" t="s">
        <v>254</v>
      </c>
      <c r="C43" s="27"/>
      <c r="D43" s="42"/>
      <c r="E43" s="15" t="s">
        <v>4</v>
      </c>
      <c r="F43" s="34">
        <v>1</v>
      </c>
      <c r="G43" s="15" t="s">
        <v>255</v>
      </c>
      <c r="H43" s="40">
        <v>120</v>
      </c>
      <c r="I43" s="17">
        <f>F43*H43</f>
        <v>120</v>
      </c>
      <c r="J43" s="9" t="s">
        <v>10</v>
      </c>
      <c r="K43" s="11">
        <v>0</v>
      </c>
      <c r="L43" s="12">
        <f>K43*F43</f>
        <v>0</v>
      </c>
      <c r="M43" s="41"/>
    </row>
    <row r="44" spans="1:13" ht="25.5" customHeight="1">
      <c r="A44" s="29"/>
      <c r="B44" s="93" t="s">
        <v>16</v>
      </c>
      <c r="C44" s="93"/>
      <c r="D44" s="93"/>
      <c r="E44" s="93"/>
      <c r="F44" s="93"/>
      <c r="G44" s="93"/>
      <c r="H44" s="93"/>
      <c r="I44" s="30">
        <f>SUM(I40:I43)</f>
        <v>43.5</v>
      </c>
      <c r="J44" s="42"/>
      <c r="K44" s="45" t="s">
        <v>8</v>
      </c>
      <c r="L44" s="32">
        <f>SUM(L40:L43)</f>
        <v>0</v>
      </c>
      <c r="M44" s="28"/>
    </row>
    <row r="45" spans="1:13" s="2" customFormat="1" ht="20.25">
      <c r="A45" s="92" t="s">
        <v>107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6" spans="1:13" s="5" customFormat="1" ht="25.5">
      <c r="A46" s="41" t="s">
        <v>0</v>
      </c>
      <c r="B46" s="41" t="s">
        <v>1</v>
      </c>
      <c r="C46" s="41" t="s">
        <v>135</v>
      </c>
      <c r="D46" s="41" t="s">
        <v>136</v>
      </c>
      <c r="E46" s="41" t="s">
        <v>2</v>
      </c>
      <c r="F46" s="41" t="s">
        <v>3</v>
      </c>
      <c r="G46" s="93" t="s">
        <v>14</v>
      </c>
      <c r="H46" s="93"/>
      <c r="I46" s="41" t="s">
        <v>11</v>
      </c>
      <c r="J46" s="41" t="s">
        <v>12</v>
      </c>
      <c r="K46" s="41" t="s">
        <v>9</v>
      </c>
      <c r="L46" s="41" t="s">
        <v>13</v>
      </c>
      <c r="M46" s="41" t="s">
        <v>15</v>
      </c>
    </row>
    <row r="47" spans="1:13" s="5" customFormat="1" ht="45">
      <c r="A47" s="89" t="s">
        <v>38</v>
      </c>
      <c r="B47" s="33" t="s">
        <v>78</v>
      </c>
      <c r="C47" s="42"/>
      <c r="D47" s="42"/>
      <c r="E47" s="13" t="s">
        <v>4</v>
      </c>
      <c r="F47" s="34">
        <v>1</v>
      </c>
      <c r="G47" s="15" t="s">
        <v>5</v>
      </c>
      <c r="H47" s="40">
        <v>0</v>
      </c>
      <c r="I47" s="17">
        <f>F47*H47</f>
        <v>0</v>
      </c>
      <c r="J47" s="9" t="s">
        <v>10</v>
      </c>
      <c r="K47" s="11">
        <v>0</v>
      </c>
      <c r="L47" s="12">
        <f>K47*F47</f>
        <v>0</v>
      </c>
      <c r="M47" s="42"/>
    </row>
    <row r="48" spans="1:13" s="5" customFormat="1" ht="45">
      <c r="A48" s="90"/>
      <c r="B48" s="42" t="s">
        <v>79</v>
      </c>
      <c r="C48" s="42"/>
      <c r="D48" s="42"/>
      <c r="E48" s="13" t="s">
        <v>19</v>
      </c>
      <c r="F48" s="35">
        <v>2.46</v>
      </c>
      <c r="G48" s="15" t="s">
        <v>25</v>
      </c>
      <c r="H48" s="40">
        <v>0</v>
      </c>
      <c r="I48" s="17">
        <f>F48*H48</f>
        <v>0</v>
      </c>
      <c r="J48" s="9" t="s">
        <v>10</v>
      </c>
      <c r="K48" s="11">
        <v>0</v>
      </c>
      <c r="L48" s="12">
        <f>K48*F48</f>
        <v>0</v>
      </c>
      <c r="M48" s="41"/>
    </row>
    <row r="49" spans="1:13" s="5" customFormat="1" ht="33.75">
      <c r="A49" s="90"/>
      <c r="B49" s="42" t="s">
        <v>24</v>
      </c>
      <c r="C49" s="27" t="s">
        <v>137</v>
      </c>
      <c r="D49" s="42"/>
      <c r="E49" s="13" t="s">
        <v>19</v>
      </c>
      <c r="F49" s="35">
        <f>F48</f>
        <v>2.46</v>
      </c>
      <c r="G49" s="15" t="s">
        <v>26</v>
      </c>
      <c r="H49" s="40">
        <f>+-100+(-100*2/100)</f>
        <v>-102</v>
      </c>
      <c r="I49" s="17">
        <f>F49*H49</f>
        <v>-250.92</v>
      </c>
      <c r="J49" s="9" t="s">
        <v>10</v>
      </c>
      <c r="K49" s="11">
        <v>0</v>
      </c>
      <c r="L49" s="12">
        <f>K49*F49</f>
        <v>0</v>
      </c>
      <c r="M49" s="41"/>
    </row>
    <row r="50" spans="1:13" s="5" customFormat="1" ht="30.75" customHeight="1">
      <c r="A50" s="91"/>
      <c r="B50" s="42" t="s">
        <v>254</v>
      </c>
      <c r="C50" s="27"/>
      <c r="D50" s="42"/>
      <c r="E50" s="15" t="s">
        <v>4</v>
      </c>
      <c r="F50" s="34">
        <v>1</v>
      </c>
      <c r="G50" s="15" t="s">
        <v>255</v>
      </c>
      <c r="H50" s="40">
        <v>120</v>
      </c>
      <c r="I50" s="17">
        <f>F50*H50</f>
        <v>120</v>
      </c>
      <c r="J50" s="9" t="s">
        <v>10</v>
      </c>
      <c r="K50" s="11">
        <v>0</v>
      </c>
      <c r="L50" s="12">
        <f>K50*F50</f>
        <v>0</v>
      </c>
      <c r="M50" s="41"/>
    </row>
    <row r="51" spans="1:13" ht="25.5" customHeight="1">
      <c r="A51" s="29"/>
      <c r="B51" s="93" t="s">
        <v>16</v>
      </c>
      <c r="C51" s="93"/>
      <c r="D51" s="93"/>
      <c r="E51" s="93"/>
      <c r="F51" s="93"/>
      <c r="G51" s="93"/>
      <c r="H51" s="93"/>
      <c r="I51" s="30">
        <f>SUM(I47:I50)</f>
        <v>-130.92</v>
      </c>
      <c r="J51" s="42"/>
      <c r="K51" s="45" t="s">
        <v>8</v>
      </c>
      <c r="L51" s="32">
        <f>SUM(L47:L50)</f>
        <v>0</v>
      </c>
      <c r="M51" s="28"/>
    </row>
    <row r="52" spans="1:13" s="2" customFormat="1" ht="20.25">
      <c r="A52" s="92" t="s">
        <v>107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</row>
    <row r="53" spans="1:13" s="3" customFormat="1" ht="25.5" customHeight="1">
      <c r="A53" s="41" t="s">
        <v>0</v>
      </c>
      <c r="B53" s="41" t="s">
        <v>1</v>
      </c>
      <c r="C53" s="41" t="s">
        <v>135</v>
      </c>
      <c r="D53" s="41" t="s">
        <v>136</v>
      </c>
      <c r="E53" s="41" t="s">
        <v>2</v>
      </c>
      <c r="F53" s="41" t="s">
        <v>3</v>
      </c>
      <c r="G53" s="93" t="s">
        <v>14</v>
      </c>
      <c r="H53" s="93"/>
      <c r="I53" s="41" t="s">
        <v>11</v>
      </c>
      <c r="J53" s="41" t="s">
        <v>12</v>
      </c>
      <c r="K53" s="41" t="s">
        <v>9</v>
      </c>
      <c r="L53" s="41" t="s">
        <v>13</v>
      </c>
      <c r="M53" s="41" t="s">
        <v>15</v>
      </c>
    </row>
    <row r="54" spans="1:13" s="4" customFormat="1" ht="56.25" customHeight="1">
      <c r="A54" s="89" t="s">
        <v>159</v>
      </c>
      <c r="B54" s="33" t="s">
        <v>76</v>
      </c>
      <c r="C54" s="42"/>
      <c r="D54" s="42"/>
      <c r="E54" s="14" t="s">
        <v>4</v>
      </c>
      <c r="F54" s="34">
        <v>3</v>
      </c>
      <c r="G54" s="15" t="s">
        <v>5</v>
      </c>
      <c r="H54" s="40">
        <v>0</v>
      </c>
      <c r="I54" s="17">
        <f>F54*H54</f>
        <v>0</v>
      </c>
      <c r="J54" s="9" t="s">
        <v>10</v>
      </c>
      <c r="K54" s="11">
        <v>0</v>
      </c>
      <c r="L54" s="12">
        <f>K54*F54</f>
        <v>0</v>
      </c>
      <c r="M54" s="42"/>
    </row>
    <row r="55" spans="1:13" ht="45">
      <c r="A55" s="90"/>
      <c r="B55" s="42" t="s">
        <v>77</v>
      </c>
      <c r="C55" s="42"/>
      <c r="D55" s="42"/>
      <c r="E55" s="13" t="s">
        <v>19</v>
      </c>
      <c r="F55" s="35">
        <v>9.31</v>
      </c>
      <c r="G55" s="15" t="s">
        <v>25</v>
      </c>
      <c r="H55" s="40">
        <f>150+150*2/100</f>
        <v>153</v>
      </c>
      <c r="I55" s="17">
        <f>F55*H55</f>
        <v>1424.43</v>
      </c>
      <c r="J55" s="9" t="s">
        <v>10</v>
      </c>
      <c r="K55" s="11">
        <v>0</v>
      </c>
      <c r="L55" s="12">
        <f>K55*F55</f>
        <v>0</v>
      </c>
      <c r="M55" s="28"/>
    </row>
    <row r="56" spans="1:13" ht="33.75">
      <c r="A56" s="90"/>
      <c r="B56" s="42" t="s">
        <v>23</v>
      </c>
      <c r="C56" s="42"/>
      <c r="D56" s="27" t="s">
        <v>137</v>
      </c>
      <c r="E56" s="13" t="s">
        <v>19</v>
      </c>
      <c r="F56" s="35">
        <f>F55</f>
        <v>9.31</v>
      </c>
      <c r="G56" s="15" t="s">
        <v>26</v>
      </c>
      <c r="H56" s="40">
        <f>420+420*2/100</f>
        <v>428.4</v>
      </c>
      <c r="I56" s="17">
        <f>F56*H56</f>
        <v>3988.404</v>
      </c>
      <c r="J56" s="9" t="s">
        <v>10</v>
      </c>
      <c r="K56" s="11">
        <v>0</v>
      </c>
      <c r="L56" s="12">
        <f>K56*F56</f>
        <v>0</v>
      </c>
      <c r="M56" s="28"/>
    </row>
    <row r="57" spans="1:13" ht="26.25" customHeight="1">
      <c r="A57" s="91"/>
      <c r="B57" s="42" t="s">
        <v>254</v>
      </c>
      <c r="C57" s="27"/>
      <c r="D57" s="42"/>
      <c r="E57" s="15" t="s">
        <v>4</v>
      </c>
      <c r="F57" s="34">
        <v>1</v>
      </c>
      <c r="G57" s="15" t="s">
        <v>255</v>
      </c>
      <c r="H57" s="40">
        <v>120</v>
      </c>
      <c r="I57" s="17">
        <f>F57*H57</f>
        <v>120</v>
      </c>
      <c r="J57" s="9" t="s">
        <v>10</v>
      </c>
      <c r="K57" s="11">
        <v>0</v>
      </c>
      <c r="L57" s="12">
        <f>K57*F57</f>
        <v>0</v>
      </c>
      <c r="M57" s="28"/>
    </row>
    <row r="58" spans="1:13" ht="25.5" customHeight="1">
      <c r="A58" s="29"/>
      <c r="B58" s="93" t="s">
        <v>16</v>
      </c>
      <c r="C58" s="93"/>
      <c r="D58" s="93"/>
      <c r="E58" s="93"/>
      <c r="F58" s="93"/>
      <c r="G58" s="93"/>
      <c r="H58" s="93"/>
      <c r="I58" s="30">
        <f>SUM(I54:I57)</f>
        <v>5532.834</v>
      </c>
      <c r="J58" s="42"/>
      <c r="K58" s="45" t="s">
        <v>8</v>
      </c>
      <c r="L58" s="32">
        <f>SUM(L54:L57)</f>
        <v>0</v>
      </c>
      <c r="M58" s="28"/>
    </row>
    <row r="59" spans="1:13" s="2" customFormat="1" ht="20.25">
      <c r="A59" s="92" t="s">
        <v>107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</row>
    <row r="60" spans="1:13" s="2" customFormat="1" ht="25.5" customHeight="1">
      <c r="A60" s="41" t="s">
        <v>0</v>
      </c>
      <c r="B60" s="41" t="s">
        <v>1</v>
      </c>
      <c r="C60" s="41" t="s">
        <v>135</v>
      </c>
      <c r="D60" s="41" t="s">
        <v>136</v>
      </c>
      <c r="E60" s="41" t="s">
        <v>2</v>
      </c>
      <c r="F60" s="41" t="s">
        <v>3</v>
      </c>
      <c r="G60" s="93" t="s">
        <v>14</v>
      </c>
      <c r="H60" s="93"/>
      <c r="I60" s="41" t="s">
        <v>11</v>
      </c>
      <c r="J60" s="41" t="s">
        <v>12</v>
      </c>
      <c r="K60" s="41" t="s">
        <v>9</v>
      </c>
      <c r="L60" s="41" t="s">
        <v>13</v>
      </c>
      <c r="M60" s="41" t="s">
        <v>15</v>
      </c>
    </row>
    <row r="61" spans="1:13" ht="33.75">
      <c r="A61" s="89" t="s">
        <v>160</v>
      </c>
      <c r="B61" s="33" t="s">
        <v>76</v>
      </c>
      <c r="C61" s="42"/>
      <c r="D61" s="42"/>
      <c r="E61" s="16" t="s">
        <v>4</v>
      </c>
      <c r="F61" s="34">
        <v>2</v>
      </c>
      <c r="G61" s="15" t="s">
        <v>5</v>
      </c>
      <c r="H61" s="40">
        <v>0</v>
      </c>
      <c r="I61" s="17">
        <f>F61*H61</f>
        <v>0</v>
      </c>
      <c r="J61" s="9" t="s">
        <v>10</v>
      </c>
      <c r="K61" s="11">
        <v>0</v>
      </c>
      <c r="L61" s="12">
        <f>K61*F61</f>
        <v>0</v>
      </c>
      <c r="M61" s="42"/>
    </row>
    <row r="62" spans="1:13" ht="45">
      <c r="A62" s="90"/>
      <c r="B62" s="42" t="s">
        <v>77</v>
      </c>
      <c r="C62" s="42"/>
      <c r="D62" s="42"/>
      <c r="E62" s="13" t="s">
        <v>19</v>
      </c>
      <c r="F62" s="35">
        <f>0.376+0.519</f>
        <v>0.895</v>
      </c>
      <c r="G62" s="15" t="s">
        <v>25</v>
      </c>
      <c r="H62" s="40">
        <f>150+150*2/100</f>
        <v>153</v>
      </c>
      <c r="I62" s="17">
        <f>F62*H62</f>
        <v>136.935</v>
      </c>
      <c r="J62" s="9" t="s">
        <v>10</v>
      </c>
      <c r="K62" s="11">
        <v>0</v>
      </c>
      <c r="L62" s="12">
        <f>K62*F62</f>
        <v>0</v>
      </c>
      <c r="M62" s="29"/>
    </row>
    <row r="63" spans="1:13" ht="33.75">
      <c r="A63" s="90"/>
      <c r="B63" s="42" t="s">
        <v>23</v>
      </c>
      <c r="C63" s="42"/>
      <c r="D63" s="27" t="s">
        <v>137</v>
      </c>
      <c r="E63" s="13" t="s">
        <v>19</v>
      </c>
      <c r="F63" s="35">
        <f>F62</f>
        <v>0.895</v>
      </c>
      <c r="G63" s="15" t="s">
        <v>26</v>
      </c>
      <c r="H63" s="40">
        <f>440+440*2/100</f>
        <v>448.8</v>
      </c>
      <c r="I63" s="17">
        <f>F63*H63</f>
        <v>401.67600000000004</v>
      </c>
      <c r="J63" s="9" t="s">
        <v>10</v>
      </c>
      <c r="K63" s="11">
        <v>0</v>
      </c>
      <c r="L63" s="12">
        <f>K63*F63</f>
        <v>0</v>
      </c>
      <c r="M63" s="29"/>
    </row>
    <row r="64" spans="1:13" ht="24.75" customHeight="1">
      <c r="A64" s="91"/>
      <c r="B64" s="42" t="s">
        <v>254</v>
      </c>
      <c r="C64" s="27"/>
      <c r="D64" s="42"/>
      <c r="E64" s="15" t="s">
        <v>4</v>
      </c>
      <c r="F64" s="34">
        <v>1</v>
      </c>
      <c r="G64" s="15" t="s">
        <v>255</v>
      </c>
      <c r="H64" s="40">
        <v>120</v>
      </c>
      <c r="I64" s="17">
        <f>F64*H64</f>
        <v>120</v>
      </c>
      <c r="J64" s="9" t="s">
        <v>10</v>
      </c>
      <c r="K64" s="11">
        <v>0</v>
      </c>
      <c r="L64" s="12">
        <f>K64*F64</f>
        <v>0</v>
      </c>
      <c r="M64" s="29"/>
    </row>
    <row r="65" spans="1:13" ht="25.5" customHeight="1">
      <c r="A65" s="29"/>
      <c r="B65" s="93" t="s">
        <v>16</v>
      </c>
      <c r="C65" s="93"/>
      <c r="D65" s="93"/>
      <c r="E65" s="93"/>
      <c r="F65" s="93"/>
      <c r="G65" s="93"/>
      <c r="H65" s="93"/>
      <c r="I65" s="30">
        <f>SUM(I61:I64)</f>
        <v>658.6110000000001</v>
      </c>
      <c r="J65" s="42"/>
      <c r="K65" s="45" t="s">
        <v>8</v>
      </c>
      <c r="L65" s="31">
        <f>SUM(L61:L64)</f>
        <v>0</v>
      </c>
      <c r="M65" s="29"/>
    </row>
    <row r="66" spans="1:13" s="2" customFormat="1" ht="20.25">
      <c r="A66" s="92" t="s">
        <v>107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</row>
    <row r="67" spans="1:13" ht="25.5">
      <c r="A67" s="41" t="s">
        <v>0</v>
      </c>
      <c r="B67" s="41" t="s">
        <v>1</v>
      </c>
      <c r="C67" s="41" t="s">
        <v>135</v>
      </c>
      <c r="D67" s="41" t="s">
        <v>136</v>
      </c>
      <c r="E67" s="41" t="s">
        <v>2</v>
      </c>
      <c r="F67" s="41" t="s">
        <v>3</v>
      </c>
      <c r="G67" s="93" t="s">
        <v>14</v>
      </c>
      <c r="H67" s="93"/>
      <c r="I67" s="41" t="s">
        <v>11</v>
      </c>
      <c r="J67" s="41" t="s">
        <v>12</v>
      </c>
      <c r="K67" s="41" t="s">
        <v>9</v>
      </c>
      <c r="L67" s="41" t="s">
        <v>13</v>
      </c>
      <c r="M67" s="41" t="s">
        <v>15</v>
      </c>
    </row>
    <row r="68" spans="1:13" ht="33.75">
      <c r="A68" s="89" t="s">
        <v>161</v>
      </c>
      <c r="B68" s="33" t="s">
        <v>76</v>
      </c>
      <c r="C68" s="42"/>
      <c r="D68" s="42"/>
      <c r="E68" s="13" t="s">
        <v>4</v>
      </c>
      <c r="F68" s="34">
        <v>1</v>
      </c>
      <c r="G68" s="15" t="s">
        <v>5</v>
      </c>
      <c r="H68" s="40">
        <v>0</v>
      </c>
      <c r="I68" s="17">
        <f>F68*H68</f>
        <v>0</v>
      </c>
      <c r="J68" s="9" t="s">
        <v>10</v>
      </c>
      <c r="K68" s="11">
        <v>0</v>
      </c>
      <c r="L68" s="12">
        <v>0</v>
      </c>
      <c r="M68" s="28"/>
    </row>
    <row r="69" spans="1:13" ht="45">
      <c r="A69" s="90"/>
      <c r="B69" s="42" t="s">
        <v>77</v>
      </c>
      <c r="C69" s="42"/>
      <c r="D69" s="42"/>
      <c r="E69" s="13" t="s">
        <v>19</v>
      </c>
      <c r="F69" s="35">
        <f>0.287+0.646</f>
        <v>0.933</v>
      </c>
      <c r="G69" s="15" t="s">
        <v>25</v>
      </c>
      <c r="H69" s="40">
        <v>0</v>
      </c>
      <c r="I69" s="17">
        <f>F69*H69</f>
        <v>0</v>
      </c>
      <c r="J69" s="9" t="s">
        <v>10</v>
      </c>
      <c r="K69" s="11">
        <v>0</v>
      </c>
      <c r="L69" s="12">
        <f>K69*F69</f>
        <v>0</v>
      </c>
      <c r="M69" s="41"/>
    </row>
    <row r="70" spans="1:13" ht="33.75">
      <c r="A70" s="90"/>
      <c r="B70" s="42" t="s">
        <v>23</v>
      </c>
      <c r="C70" s="27" t="s">
        <v>137</v>
      </c>
      <c r="D70" s="27" t="s">
        <v>137</v>
      </c>
      <c r="E70" s="13" t="s">
        <v>19</v>
      </c>
      <c r="F70" s="35">
        <f>F69</f>
        <v>0.933</v>
      </c>
      <c r="G70" s="15" t="s">
        <v>26</v>
      </c>
      <c r="H70" s="40">
        <v>0</v>
      </c>
      <c r="I70" s="17">
        <f>F70*H70</f>
        <v>0</v>
      </c>
      <c r="J70" s="9" t="s">
        <v>10</v>
      </c>
      <c r="K70" s="11">
        <v>0</v>
      </c>
      <c r="L70" s="12">
        <f>K70*F70</f>
        <v>0</v>
      </c>
      <c r="M70" s="41"/>
    </row>
    <row r="71" spans="1:13" ht="28.5" customHeight="1">
      <c r="A71" s="91"/>
      <c r="B71" s="42" t="s">
        <v>254</v>
      </c>
      <c r="C71" s="27"/>
      <c r="D71" s="42"/>
      <c r="E71" s="15" t="s">
        <v>4</v>
      </c>
      <c r="F71" s="34">
        <v>1</v>
      </c>
      <c r="G71" s="15" t="s">
        <v>255</v>
      </c>
      <c r="H71" s="40">
        <v>120</v>
      </c>
      <c r="I71" s="17">
        <f>F71*H71</f>
        <v>120</v>
      </c>
      <c r="J71" s="9" t="s">
        <v>10</v>
      </c>
      <c r="K71" s="11">
        <v>0</v>
      </c>
      <c r="L71" s="12">
        <f>K71*F71</f>
        <v>0</v>
      </c>
      <c r="M71" s="41"/>
    </row>
    <row r="72" spans="1:13" ht="25.5" customHeight="1">
      <c r="A72" s="29"/>
      <c r="B72" s="93" t="s">
        <v>16</v>
      </c>
      <c r="C72" s="93"/>
      <c r="D72" s="93"/>
      <c r="E72" s="93"/>
      <c r="F72" s="93"/>
      <c r="G72" s="93"/>
      <c r="H72" s="93"/>
      <c r="I72" s="30">
        <f>SUM(I68:I71)</f>
        <v>120</v>
      </c>
      <c r="J72" s="42"/>
      <c r="K72" s="45" t="s">
        <v>8</v>
      </c>
      <c r="L72" s="31">
        <f>SUM(L68:L71)</f>
        <v>0</v>
      </c>
      <c r="M72" s="28"/>
    </row>
  </sheetData>
  <sheetProtection password="DE9F" sheet="1" objects="1" scenarios="1"/>
  <mergeCells count="42">
    <mergeCell ref="B72:H72"/>
    <mergeCell ref="B51:H51"/>
    <mergeCell ref="A66:M66"/>
    <mergeCell ref="G67:H67"/>
    <mergeCell ref="B58:H58"/>
    <mergeCell ref="A59:M59"/>
    <mergeCell ref="A54:A57"/>
    <mergeCell ref="A61:A64"/>
    <mergeCell ref="A68:A71"/>
    <mergeCell ref="B65:H65"/>
    <mergeCell ref="G46:H46"/>
    <mergeCell ref="A17:M17"/>
    <mergeCell ref="G18:H18"/>
    <mergeCell ref="A24:M24"/>
    <mergeCell ref="G39:H39"/>
    <mergeCell ref="B23:H23"/>
    <mergeCell ref="A26:A29"/>
    <mergeCell ref="A33:A36"/>
    <mergeCell ref="A40:A43"/>
    <mergeCell ref="A47:A50"/>
    <mergeCell ref="A19:A22"/>
    <mergeCell ref="A1:M1"/>
    <mergeCell ref="G60:H60"/>
    <mergeCell ref="A2:M2"/>
    <mergeCell ref="A52:M52"/>
    <mergeCell ref="G53:H53"/>
    <mergeCell ref="A45:M45"/>
    <mergeCell ref="B44:H44"/>
    <mergeCell ref="B37:H37"/>
    <mergeCell ref="A38:M38"/>
    <mergeCell ref="A31:M31"/>
    <mergeCell ref="G32:H32"/>
    <mergeCell ref="B16:H16"/>
    <mergeCell ref="B30:H30"/>
    <mergeCell ref="G25:H25"/>
    <mergeCell ref="A12:A15"/>
    <mergeCell ref="B9:H9"/>
    <mergeCell ref="G4:H4"/>
    <mergeCell ref="A3:M3"/>
    <mergeCell ref="A10:M10"/>
    <mergeCell ref="G11:H11"/>
    <mergeCell ref="A5:A8"/>
  </mergeCells>
  <printOptions horizontalCentered="1"/>
  <pageMargins left="0.1968503937007874" right="0.1968503937007874" top="0.984251968503937" bottom="0" header="0.5118110236220472" footer="0.5118110236220472"/>
  <pageSetup fitToHeight="3" fitToWidth="1" horizontalDpi="600" verticalDpi="600" orientation="portrait" paperSize="9" scale="61" r:id="rId1"/>
  <headerFooter alignWithMargins="0">
    <oddHeader>&amp;LLOTTO 1 RUP MAGNAGO&amp;RTABELLA 4.0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66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15.140625" style="1" customWidth="1"/>
    <col min="2" max="2" width="26.7109375" style="1" customWidth="1"/>
    <col min="3" max="4" width="4.28125" style="1" customWidth="1"/>
    <col min="5" max="5" width="7.7109375" style="1" bestFit="1" customWidth="1"/>
    <col min="6" max="6" width="9.28125" style="1" bestFit="1" customWidth="1"/>
    <col min="7" max="7" width="10.7109375" style="1" bestFit="1" customWidth="1"/>
    <col min="8" max="8" width="13.7109375" style="1" bestFit="1" customWidth="1"/>
    <col min="9" max="9" width="12.57421875" style="1" bestFit="1" customWidth="1"/>
    <col min="10" max="10" width="17.57421875" style="1" bestFit="1" customWidth="1"/>
    <col min="11" max="11" width="15.7109375" style="6" bestFit="1" customWidth="1"/>
    <col min="12" max="12" width="14.00390625" style="7" bestFit="1" customWidth="1"/>
    <col min="13" max="13" width="14.7109375" style="1" bestFit="1" customWidth="1"/>
    <col min="14" max="16384" width="9.140625" style="1" customWidth="1"/>
  </cols>
  <sheetData>
    <row r="1" spans="1:13" ht="18">
      <c r="A1" s="94" t="s">
        <v>108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s="5" customFormat="1" ht="20.25">
      <c r="A2" s="95" t="s">
        <v>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s="2" customFormat="1" ht="20.25">
      <c r="A3" s="92" t="s">
        <v>109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5" customFormat="1" ht="25.5">
      <c r="A4" s="43" t="s">
        <v>0</v>
      </c>
      <c r="B4" s="43" t="s">
        <v>1</v>
      </c>
      <c r="C4" s="43" t="s">
        <v>135</v>
      </c>
      <c r="D4" s="43" t="s">
        <v>136</v>
      </c>
      <c r="E4" s="43" t="s">
        <v>2</v>
      </c>
      <c r="F4" s="43" t="s">
        <v>3</v>
      </c>
      <c r="G4" s="93" t="s">
        <v>14</v>
      </c>
      <c r="H4" s="93"/>
      <c r="I4" s="43" t="s">
        <v>11</v>
      </c>
      <c r="J4" s="43" t="s">
        <v>12</v>
      </c>
      <c r="K4" s="43" t="s">
        <v>9</v>
      </c>
      <c r="L4" s="43" t="s">
        <v>13</v>
      </c>
      <c r="M4" s="43" t="s">
        <v>15</v>
      </c>
    </row>
    <row r="5" spans="1:13" s="5" customFormat="1" ht="45" customHeight="1">
      <c r="A5" s="89" t="s">
        <v>166</v>
      </c>
      <c r="B5" s="44" t="s">
        <v>82</v>
      </c>
      <c r="C5" s="44"/>
      <c r="D5" s="44"/>
      <c r="E5" s="13" t="s">
        <v>4</v>
      </c>
      <c r="F5" s="15">
        <v>2</v>
      </c>
      <c r="G5" s="15" t="s">
        <v>5</v>
      </c>
      <c r="H5" s="40">
        <v>0</v>
      </c>
      <c r="I5" s="17">
        <f>F5*H5</f>
        <v>0</v>
      </c>
      <c r="J5" s="9" t="s">
        <v>10</v>
      </c>
      <c r="K5" s="11">
        <v>0</v>
      </c>
      <c r="L5" s="12">
        <f>K5*F5</f>
        <v>0</v>
      </c>
      <c r="M5" s="44"/>
    </row>
    <row r="6" spans="1:13" s="5" customFormat="1" ht="45">
      <c r="A6" s="90"/>
      <c r="B6" s="44" t="s">
        <v>83</v>
      </c>
      <c r="C6" s="44"/>
      <c r="D6" s="44"/>
      <c r="E6" s="13" t="s">
        <v>19</v>
      </c>
      <c r="F6" s="18">
        <v>0.351</v>
      </c>
      <c r="G6" s="15" t="s">
        <v>25</v>
      </c>
      <c r="H6" s="40">
        <f>150+150*2/100</f>
        <v>153</v>
      </c>
      <c r="I6" s="17">
        <f>F6*H6</f>
        <v>53.702999999999996</v>
      </c>
      <c r="J6" s="9" t="s">
        <v>10</v>
      </c>
      <c r="K6" s="11">
        <v>0</v>
      </c>
      <c r="L6" s="12">
        <f>K6*F6</f>
        <v>0</v>
      </c>
      <c r="M6" s="28"/>
    </row>
    <row r="7" spans="1:13" s="5" customFormat="1" ht="33.75">
      <c r="A7" s="90"/>
      <c r="B7" s="44" t="s">
        <v>23</v>
      </c>
      <c r="C7" s="27" t="s">
        <v>137</v>
      </c>
      <c r="D7" s="44"/>
      <c r="E7" s="13" t="s">
        <v>19</v>
      </c>
      <c r="F7" s="18">
        <f>F6</f>
        <v>0.351</v>
      </c>
      <c r="G7" s="15" t="s">
        <v>26</v>
      </c>
      <c r="H7" s="40">
        <f>440+440*2/100</f>
        <v>448.8</v>
      </c>
      <c r="I7" s="17">
        <f>F7*H7</f>
        <v>157.5288</v>
      </c>
      <c r="J7" s="9" t="s">
        <v>10</v>
      </c>
      <c r="K7" s="11">
        <v>0</v>
      </c>
      <c r="L7" s="12">
        <f>K7*F7</f>
        <v>0</v>
      </c>
      <c r="M7" s="28"/>
    </row>
    <row r="8" spans="1:13" s="5" customFormat="1" ht="28.5" customHeight="1">
      <c r="A8" s="91"/>
      <c r="B8" s="44" t="s">
        <v>254</v>
      </c>
      <c r="C8" s="27"/>
      <c r="D8" s="44"/>
      <c r="E8" s="15" t="s">
        <v>4</v>
      </c>
      <c r="F8" s="15">
        <v>1</v>
      </c>
      <c r="G8" s="15" t="s">
        <v>255</v>
      </c>
      <c r="H8" s="40">
        <v>120</v>
      </c>
      <c r="I8" s="17">
        <f>F8*H8</f>
        <v>120</v>
      </c>
      <c r="J8" s="9" t="s">
        <v>10</v>
      </c>
      <c r="K8" s="11">
        <v>0</v>
      </c>
      <c r="L8" s="12">
        <f>K8*F8</f>
        <v>0</v>
      </c>
      <c r="M8" s="28"/>
    </row>
    <row r="9" spans="1:13" ht="25.5" customHeight="1">
      <c r="A9" s="29"/>
      <c r="B9" s="93" t="s">
        <v>16</v>
      </c>
      <c r="C9" s="93"/>
      <c r="D9" s="93"/>
      <c r="E9" s="93"/>
      <c r="F9" s="93"/>
      <c r="G9" s="93"/>
      <c r="H9" s="93"/>
      <c r="I9" s="30">
        <f>SUM(I5:I8)</f>
        <v>331.2318</v>
      </c>
      <c r="J9" s="44"/>
      <c r="K9" s="45" t="s">
        <v>8</v>
      </c>
      <c r="L9" s="32">
        <f>SUM(L5:L8)</f>
        <v>0</v>
      </c>
      <c r="M9" s="28"/>
    </row>
    <row r="10" spans="1:13" s="2" customFormat="1" ht="20.25">
      <c r="A10" s="92" t="s">
        <v>168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</row>
    <row r="11" spans="1:13" s="5" customFormat="1" ht="25.5">
      <c r="A11" s="43" t="s">
        <v>0</v>
      </c>
      <c r="B11" s="43" t="s">
        <v>1</v>
      </c>
      <c r="C11" s="43" t="s">
        <v>135</v>
      </c>
      <c r="D11" s="43" t="s">
        <v>136</v>
      </c>
      <c r="E11" s="43" t="s">
        <v>2</v>
      </c>
      <c r="F11" s="43" t="s">
        <v>3</v>
      </c>
      <c r="G11" s="93" t="s">
        <v>14</v>
      </c>
      <c r="H11" s="93"/>
      <c r="I11" s="43" t="s">
        <v>11</v>
      </c>
      <c r="J11" s="43" t="s">
        <v>12</v>
      </c>
      <c r="K11" s="43" t="s">
        <v>9</v>
      </c>
      <c r="L11" s="43" t="s">
        <v>13</v>
      </c>
      <c r="M11" s="43" t="s">
        <v>15</v>
      </c>
    </row>
    <row r="12" spans="1:13" s="5" customFormat="1" ht="33.75" customHeight="1">
      <c r="A12" s="89" t="s">
        <v>145</v>
      </c>
      <c r="B12" s="44" t="s">
        <v>165</v>
      </c>
      <c r="C12" s="44"/>
      <c r="D12" s="44"/>
      <c r="E12" s="13" t="s">
        <v>4</v>
      </c>
      <c r="F12" s="15">
        <v>0</v>
      </c>
      <c r="G12" s="15" t="s">
        <v>5</v>
      </c>
      <c r="H12" s="40">
        <v>0</v>
      </c>
      <c r="I12" s="17">
        <f>F12*H12</f>
        <v>0</v>
      </c>
      <c r="J12" s="9" t="s">
        <v>10</v>
      </c>
      <c r="K12" s="11">
        <v>0</v>
      </c>
      <c r="L12" s="12">
        <f>K12*F12</f>
        <v>0</v>
      </c>
      <c r="M12" s="44"/>
    </row>
    <row r="13" spans="1:13" s="5" customFormat="1" ht="45">
      <c r="A13" s="90"/>
      <c r="B13" s="44" t="s">
        <v>85</v>
      </c>
      <c r="C13" s="44"/>
      <c r="D13" s="44"/>
      <c r="E13" s="13" t="s">
        <v>19</v>
      </c>
      <c r="F13" s="18">
        <v>0.5</v>
      </c>
      <c r="G13" s="15" t="s">
        <v>25</v>
      </c>
      <c r="H13" s="40">
        <f>200+200*2/100</f>
        <v>204</v>
      </c>
      <c r="I13" s="17">
        <f>F13*H13</f>
        <v>102</v>
      </c>
      <c r="J13" s="9" t="s">
        <v>10</v>
      </c>
      <c r="K13" s="11">
        <v>0</v>
      </c>
      <c r="L13" s="12">
        <f>K13*F13</f>
        <v>0</v>
      </c>
      <c r="M13" s="43"/>
    </row>
    <row r="14" spans="1:13" s="5" customFormat="1" ht="33.75">
      <c r="A14" s="90"/>
      <c r="B14" s="44" t="s">
        <v>24</v>
      </c>
      <c r="C14" s="27"/>
      <c r="D14" s="44"/>
      <c r="E14" s="13" t="s">
        <v>19</v>
      </c>
      <c r="F14" s="18">
        <f>F13</f>
        <v>0.5</v>
      </c>
      <c r="G14" s="15" t="s">
        <v>26</v>
      </c>
      <c r="H14" s="40">
        <f>350+350*2/100</f>
        <v>357</v>
      </c>
      <c r="I14" s="17">
        <f>F14*H14</f>
        <v>178.5</v>
      </c>
      <c r="J14" s="9" t="s">
        <v>10</v>
      </c>
      <c r="K14" s="11">
        <v>0</v>
      </c>
      <c r="L14" s="12">
        <f>K14*F14</f>
        <v>0</v>
      </c>
      <c r="M14" s="43"/>
    </row>
    <row r="15" spans="1:13" s="5" customFormat="1" ht="27" customHeight="1">
      <c r="A15" s="91"/>
      <c r="B15" s="44" t="s">
        <v>254</v>
      </c>
      <c r="C15" s="27"/>
      <c r="D15" s="44"/>
      <c r="E15" s="15" t="s">
        <v>4</v>
      </c>
      <c r="F15" s="15">
        <v>1</v>
      </c>
      <c r="G15" s="15" t="s">
        <v>255</v>
      </c>
      <c r="H15" s="40">
        <v>120</v>
      </c>
      <c r="I15" s="17">
        <f>F15*H15</f>
        <v>120</v>
      </c>
      <c r="J15" s="9" t="s">
        <v>10</v>
      </c>
      <c r="K15" s="11">
        <v>0</v>
      </c>
      <c r="L15" s="12">
        <f>K15*F15</f>
        <v>0</v>
      </c>
      <c r="M15" s="43"/>
    </row>
    <row r="16" spans="1:13" ht="25.5" customHeight="1">
      <c r="A16" s="29"/>
      <c r="B16" s="93" t="s">
        <v>16</v>
      </c>
      <c r="C16" s="93"/>
      <c r="D16" s="93"/>
      <c r="E16" s="93"/>
      <c r="F16" s="93"/>
      <c r="G16" s="93"/>
      <c r="H16" s="93"/>
      <c r="I16" s="30">
        <f>SUM(I12:I15)</f>
        <v>400.5</v>
      </c>
      <c r="J16" s="44"/>
      <c r="K16" s="45" t="s">
        <v>8</v>
      </c>
      <c r="L16" s="32">
        <f>SUM(L12:L15)</f>
        <v>0</v>
      </c>
      <c r="M16" s="28"/>
    </row>
    <row r="17" spans="1:13" s="2" customFormat="1" ht="20.25">
      <c r="A17" s="92" t="s">
        <v>109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</row>
    <row r="18" spans="1:13" s="5" customFormat="1" ht="25.5">
      <c r="A18" s="43" t="s">
        <v>0</v>
      </c>
      <c r="B18" s="43" t="s">
        <v>1</v>
      </c>
      <c r="C18" s="43" t="s">
        <v>135</v>
      </c>
      <c r="D18" s="43" t="s">
        <v>136</v>
      </c>
      <c r="E18" s="43" t="s">
        <v>2</v>
      </c>
      <c r="F18" s="43" t="s">
        <v>3</v>
      </c>
      <c r="G18" s="93" t="s">
        <v>14</v>
      </c>
      <c r="H18" s="93"/>
      <c r="I18" s="43" t="s">
        <v>11</v>
      </c>
      <c r="J18" s="43" t="s">
        <v>12</v>
      </c>
      <c r="K18" s="43" t="s">
        <v>9</v>
      </c>
      <c r="L18" s="43" t="s">
        <v>13</v>
      </c>
      <c r="M18" s="43" t="s">
        <v>15</v>
      </c>
    </row>
    <row r="19" spans="1:13" s="5" customFormat="1" ht="45">
      <c r="A19" s="89" t="s">
        <v>36</v>
      </c>
      <c r="B19" s="44" t="s">
        <v>84</v>
      </c>
      <c r="C19" s="44"/>
      <c r="D19" s="44"/>
      <c r="E19" s="13" t="s">
        <v>4</v>
      </c>
      <c r="F19" s="15">
        <v>1</v>
      </c>
      <c r="G19" s="15" t="s">
        <v>5</v>
      </c>
      <c r="H19" s="40">
        <v>0</v>
      </c>
      <c r="I19" s="17">
        <f>F19*H19</f>
        <v>0</v>
      </c>
      <c r="J19" s="9" t="s">
        <v>10</v>
      </c>
      <c r="K19" s="11">
        <v>0</v>
      </c>
      <c r="L19" s="12">
        <f>K19*F19</f>
        <v>0</v>
      </c>
      <c r="M19" s="44"/>
    </row>
    <row r="20" spans="1:13" s="5" customFormat="1" ht="45">
      <c r="A20" s="90"/>
      <c r="B20" s="44" t="s">
        <v>85</v>
      </c>
      <c r="C20" s="44"/>
      <c r="D20" s="44"/>
      <c r="E20" s="13" t="s">
        <v>19</v>
      </c>
      <c r="F20" s="18">
        <v>1.2</v>
      </c>
      <c r="G20" s="15" t="s">
        <v>25</v>
      </c>
      <c r="H20" s="40">
        <v>0</v>
      </c>
      <c r="I20" s="17">
        <f>F20*H20</f>
        <v>0</v>
      </c>
      <c r="J20" s="9" t="s">
        <v>10</v>
      </c>
      <c r="K20" s="11">
        <v>0</v>
      </c>
      <c r="L20" s="12">
        <f>K20*F20</f>
        <v>0</v>
      </c>
      <c r="M20" s="43"/>
    </row>
    <row r="21" spans="1:13" s="5" customFormat="1" ht="33.75">
      <c r="A21" s="90"/>
      <c r="B21" s="44" t="s">
        <v>24</v>
      </c>
      <c r="C21" s="27" t="s">
        <v>137</v>
      </c>
      <c r="D21" s="44"/>
      <c r="E21" s="13" t="s">
        <v>19</v>
      </c>
      <c r="F21" s="18">
        <f>F20</f>
        <v>1.2</v>
      </c>
      <c r="G21" s="15" t="s">
        <v>26</v>
      </c>
      <c r="H21" s="40">
        <v>0</v>
      </c>
      <c r="I21" s="17">
        <f>F21*H21</f>
        <v>0</v>
      </c>
      <c r="J21" s="9" t="s">
        <v>10</v>
      </c>
      <c r="K21" s="11">
        <v>0</v>
      </c>
      <c r="L21" s="12">
        <f>K21*F21</f>
        <v>0</v>
      </c>
      <c r="M21" s="43"/>
    </row>
    <row r="22" spans="1:13" s="5" customFormat="1" ht="24.75" customHeight="1">
      <c r="A22" s="91"/>
      <c r="B22" s="44" t="s">
        <v>254</v>
      </c>
      <c r="C22" s="27"/>
      <c r="D22" s="44"/>
      <c r="E22" s="15" t="s">
        <v>4</v>
      </c>
      <c r="F22" s="15">
        <v>1</v>
      </c>
      <c r="G22" s="15" t="s">
        <v>255</v>
      </c>
      <c r="H22" s="40">
        <v>120</v>
      </c>
      <c r="I22" s="17">
        <f>F22*H22</f>
        <v>120</v>
      </c>
      <c r="J22" s="9" t="s">
        <v>10</v>
      </c>
      <c r="K22" s="11">
        <v>0</v>
      </c>
      <c r="L22" s="12">
        <f>K22*F22</f>
        <v>0</v>
      </c>
      <c r="M22" s="43"/>
    </row>
    <row r="23" spans="1:13" ht="25.5" customHeight="1">
      <c r="A23" s="29"/>
      <c r="B23" s="93" t="s">
        <v>16</v>
      </c>
      <c r="C23" s="93"/>
      <c r="D23" s="93"/>
      <c r="E23" s="93"/>
      <c r="F23" s="93"/>
      <c r="G23" s="93"/>
      <c r="H23" s="93"/>
      <c r="I23" s="30">
        <f>SUM(I19:I22)</f>
        <v>120</v>
      </c>
      <c r="J23" s="44"/>
      <c r="K23" s="45" t="s">
        <v>8</v>
      </c>
      <c r="L23" s="32">
        <f>SUM(L19:L22)</f>
        <v>0</v>
      </c>
      <c r="M23" s="28"/>
    </row>
    <row r="24" spans="1:13" s="2" customFormat="1" ht="20.25">
      <c r="A24" s="92" t="s">
        <v>109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</row>
    <row r="25" spans="1:13" s="5" customFormat="1" ht="25.5">
      <c r="A25" s="43" t="s">
        <v>0</v>
      </c>
      <c r="B25" s="43" t="s">
        <v>1</v>
      </c>
      <c r="C25" s="43" t="s">
        <v>135</v>
      </c>
      <c r="D25" s="43" t="s">
        <v>136</v>
      </c>
      <c r="E25" s="43" t="s">
        <v>2</v>
      </c>
      <c r="F25" s="43" t="s">
        <v>3</v>
      </c>
      <c r="G25" s="93" t="s">
        <v>14</v>
      </c>
      <c r="H25" s="93"/>
      <c r="I25" s="43" t="s">
        <v>11</v>
      </c>
      <c r="J25" s="43" t="s">
        <v>12</v>
      </c>
      <c r="K25" s="43" t="s">
        <v>9</v>
      </c>
      <c r="L25" s="43" t="s">
        <v>13</v>
      </c>
      <c r="M25" s="43" t="s">
        <v>15</v>
      </c>
    </row>
    <row r="26" spans="1:13" s="5" customFormat="1" ht="33.75">
      <c r="A26" s="89" t="s">
        <v>32</v>
      </c>
      <c r="B26" s="44" t="s">
        <v>82</v>
      </c>
      <c r="C26" s="44"/>
      <c r="D26" s="44"/>
      <c r="E26" s="13" t="s">
        <v>4</v>
      </c>
      <c r="F26" s="15">
        <v>1</v>
      </c>
      <c r="G26" s="15" t="s">
        <v>5</v>
      </c>
      <c r="H26" s="40">
        <v>0</v>
      </c>
      <c r="I26" s="17">
        <f>F26*H26</f>
        <v>0</v>
      </c>
      <c r="J26" s="9" t="s">
        <v>10</v>
      </c>
      <c r="K26" s="11">
        <v>0</v>
      </c>
      <c r="L26" s="12">
        <f>K26*F26</f>
        <v>0</v>
      </c>
      <c r="M26" s="28"/>
    </row>
    <row r="27" spans="1:13" s="5" customFormat="1" ht="45">
      <c r="A27" s="90"/>
      <c r="B27" s="44" t="s">
        <v>83</v>
      </c>
      <c r="C27" s="44"/>
      <c r="D27" s="44"/>
      <c r="E27" s="13" t="s">
        <v>19</v>
      </c>
      <c r="F27" s="18">
        <v>0.1</v>
      </c>
      <c r="G27" s="15" t="s">
        <v>25</v>
      </c>
      <c r="H27" s="40">
        <f>150+150*2/100</f>
        <v>153</v>
      </c>
      <c r="I27" s="17">
        <f>F27*H27</f>
        <v>15.3</v>
      </c>
      <c r="J27" s="9" t="s">
        <v>10</v>
      </c>
      <c r="K27" s="11">
        <v>0</v>
      </c>
      <c r="L27" s="12">
        <f>K27*F27</f>
        <v>0</v>
      </c>
      <c r="M27" s="28"/>
    </row>
    <row r="28" spans="1:13" s="5" customFormat="1" ht="33.75">
      <c r="A28" s="90"/>
      <c r="B28" s="44" t="s">
        <v>23</v>
      </c>
      <c r="C28" s="44"/>
      <c r="D28" s="27" t="s">
        <v>137</v>
      </c>
      <c r="E28" s="13" t="s">
        <v>19</v>
      </c>
      <c r="F28" s="18">
        <f>F27</f>
        <v>0.1</v>
      </c>
      <c r="G28" s="15" t="s">
        <v>26</v>
      </c>
      <c r="H28" s="40">
        <f>1800+1800*2/100</f>
        <v>1836</v>
      </c>
      <c r="I28" s="17">
        <f>F28*H28</f>
        <v>183.60000000000002</v>
      </c>
      <c r="J28" s="9" t="s">
        <v>10</v>
      </c>
      <c r="K28" s="11">
        <v>0</v>
      </c>
      <c r="L28" s="12">
        <f>K28*F28</f>
        <v>0</v>
      </c>
      <c r="M28" s="28"/>
    </row>
    <row r="29" spans="1:13" s="5" customFormat="1" ht="28.5" customHeight="1">
      <c r="A29" s="91"/>
      <c r="B29" s="44" t="s">
        <v>254</v>
      </c>
      <c r="C29" s="27"/>
      <c r="D29" s="44"/>
      <c r="E29" s="15" t="s">
        <v>4</v>
      </c>
      <c r="F29" s="15">
        <v>1</v>
      </c>
      <c r="G29" s="15" t="s">
        <v>255</v>
      </c>
      <c r="H29" s="40">
        <v>120</v>
      </c>
      <c r="I29" s="17">
        <f>F29*H29</f>
        <v>120</v>
      </c>
      <c r="J29" s="9" t="s">
        <v>10</v>
      </c>
      <c r="K29" s="11">
        <v>0</v>
      </c>
      <c r="L29" s="12">
        <f>K29*F29</f>
        <v>0</v>
      </c>
      <c r="M29" s="28"/>
    </row>
    <row r="30" spans="1:13" ht="25.5" customHeight="1">
      <c r="A30" s="29"/>
      <c r="B30" s="93" t="s">
        <v>16</v>
      </c>
      <c r="C30" s="93"/>
      <c r="D30" s="93"/>
      <c r="E30" s="93"/>
      <c r="F30" s="93"/>
      <c r="G30" s="93"/>
      <c r="H30" s="93"/>
      <c r="I30" s="30">
        <f>SUM(I26:I29)</f>
        <v>318.90000000000003</v>
      </c>
      <c r="J30" s="44"/>
      <c r="K30" s="45" t="s">
        <v>8</v>
      </c>
      <c r="L30" s="32">
        <f>SUM(L26:L29)</f>
        <v>0</v>
      </c>
      <c r="M30" s="28"/>
    </row>
    <row r="31" spans="1:13" s="2" customFormat="1" ht="20.25">
      <c r="A31" s="92" t="s">
        <v>109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</row>
    <row r="32" spans="1:13" s="5" customFormat="1" ht="25.5">
      <c r="A32" s="43" t="s">
        <v>0</v>
      </c>
      <c r="B32" s="43" t="s">
        <v>1</v>
      </c>
      <c r="C32" s="43" t="s">
        <v>135</v>
      </c>
      <c r="D32" s="43" t="s">
        <v>136</v>
      </c>
      <c r="E32" s="43" t="s">
        <v>2</v>
      </c>
      <c r="F32" s="43" t="s">
        <v>3</v>
      </c>
      <c r="G32" s="93" t="s">
        <v>14</v>
      </c>
      <c r="H32" s="93"/>
      <c r="I32" s="43" t="s">
        <v>11</v>
      </c>
      <c r="J32" s="43" t="s">
        <v>12</v>
      </c>
      <c r="K32" s="43" t="s">
        <v>9</v>
      </c>
      <c r="L32" s="43" t="s">
        <v>13</v>
      </c>
      <c r="M32" s="43" t="s">
        <v>15</v>
      </c>
    </row>
    <row r="33" spans="1:13" s="5" customFormat="1" ht="33.75">
      <c r="A33" s="89" t="s">
        <v>35</v>
      </c>
      <c r="B33" s="44" t="s">
        <v>82</v>
      </c>
      <c r="C33" s="44"/>
      <c r="D33" s="44"/>
      <c r="E33" s="13" t="s">
        <v>4</v>
      </c>
      <c r="F33" s="15">
        <v>2</v>
      </c>
      <c r="G33" s="15" t="s">
        <v>5</v>
      </c>
      <c r="H33" s="40">
        <v>0</v>
      </c>
      <c r="I33" s="17">
        <f>F33*H33</f>
        <v>0</v>
      </c>
      <c r="J33" s="9" t="s">
        <v>10</v>
      </c>
      <c r="K33" s="11">
        <v>0</v>
      </c>
      <c r="L33" s="12">
        <f>K33*F33</f>
        <v>0</v>
      </c>
      <c r="M33" s="28"/>
    </row>
    <row r="34" spans="1:13" s="5" customFormat="1" ht="45">
      <c r="A34" s="90"/>
      <c r="B34" s="44" t="s">
        <v>83</v>
      </c>
      <c r="C34" s="44"/>
      <c r="D34" s="44"/>
      <c r="E34" s="13" t="s">
        <v>19</v>
      </c>
      <c r="F34" s="18">
        <v>0.166</v>
      </c>
      <c r="G34" s="15" t="s">
        <v>25</v>
      </c>
      <c r="H34" s="40">
        <v>0</v>
      </c>
      <c r="I34" s="17">
        <f>F34*H34</f>
        <v>0</v>
      </c>
      <c r="J34" s="9" t="s">
        <v>10</v>
      </c>
      <c r="K34" s="11">
        <v>0</v>
      </c>
      <c r="L34" s="12">
        <f>K34*F34</f>
        <v>0</v>
      </c>
      <c r="M34" s="43"/>
    </row>
    <row r="35" spans="1:13" s="5" customFormat="1" ht="33.75">
      <c r="A35" s="90"/>
      <c r="B35" s="44" t="s">
        <v>23</v>
      </c>
      <c r="C35" s="27" t="s">
        <v>137</v>
      </c>
      <c r="D35" s="44"/>
      <c r="E35" s="13" t="s">
        <v>19</v>
      </c>
      <c r="F35" s="18">
        <f>F34</f>
        <v>0.166</v>
      </c>
      <c r="G35" s="15" t="s">
        <v>26</v>
      </c>
      <c r="H35" s="40">
        <f>+-150+(-150*2/100)</f>
        <v>-153</v>
      </c>
      <c r="I35" s="17">
        <f>F35*H35</f>
        <v>-25.398</v>
      </c>
      <c r="J35" s="9" t="s">
        <v>10</v>
      </c>
      <c r="K35" s="11">
        <v>0</v>
      </c>
      <c r="L35" s="12">
        <f>K35*F35</f>
        <v>0</v>
      </c>
      <c r="M35" s="43"/>
    </row>
    <row r="36" spans="1:13" s="5" customFormat="1" ht="24" customHeight="1">
      <c r="A36" s="91"/>
      <c r="B36" s="44" t="s">
        <v>254</v>
      </c>
      <c r="C36" s="27"/>
      <c r="D36" s="44"/>
      <c r="E36" s="15" t="s">
        <v>4</v>
      </c>
      <c r="F36" s="15">
        <v>1</v>
      </c>
      <c r="G36" s="15" t="s">
        <v>255</v>
      </c>
      <c r="H36" s="40">
        <v>120</v>
      </c>
      <c r="I36" s="17">
        <f>F36*H36</f>
        <v>120</v>
      </c>
      <c r="J36" s="9" t="s">
        <v>10</v>
      </c>
      <c r="K36" s="11">
        <v>0</v>
      </c>
      <c r="L36" s="12">
        <f>K36*F36</f>
        <v>0</v>
      </c>
      <c r="M36" s="43"/>
    </row>
    <row r="37" spans="1:13" ht="25.5" customHeight="1">
      <c r="A37" s="29"/>
      <c r="B37" s="93" t="s">
        <v>16</v>
      </c>
      <c r="C37" s="93"/>
      <c r="D37" s="93"/>
      <c r="E37" s="93"/>
      <c r="F37" s="93"/>
      <c r="G37" s="93"/>
      <c r="H37" s="93"/>
      <c r="I37" s="30">
        <f>SUM(I33:I36)</f>
        <v>94.602</v>
      </c>
      <c r="J37" s="44"/>
      <c r="K37" s="45" t="s">
        <v>8</v>
      </c>
      <c r="L37" s="32">
        <f>SUM(L33:L36)</f>
        <v>0</v>
      </c>
      <c r="M37" s="28"/>
    </row>
    <row r="38" spans="1:13" s="2" customFormat="1" ht="20.25">
      <c r="A38" s="92" t="s">
        <v>109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13" s="5" customFormat="1" ht="25.5">
      <c r="A39" s="43" t="s">
        <v>0</v>
      </c>
      <c r="B39" s="43" t="s">
        <v>1</v>
      </c>
      <c r="C39" s="43" t="s">
        <v>135</v>
      </c>
      <c r="D39" s="43" t="s">
        <v>136</v>
      </c>
      <c r="E39" s="43" t="s">
        <v>2</v>
      </c>
      <c r="F39" s="43" t="s">
        <v>3</v>
      </c>
      <c r="G39" s="93" t="s">
        <v>14</v>
      </c>
      <c r="H39" s="93"/>
      <c r="I39" s="43" t="s">
        <v>11</v>
      </c>
      <c r="J39" s="43" t="s">
        <v>12</v>
      </c>
      <c r="K39" s="43" t="s">
        <v>9</v>
      </c>
      <c r="L39" s="43" t="s">
        <v>13</v>
      </c>
      <c r="M39" s="43" t="s">
        <v>15</v>
      </c>
    </row>
    <row r="40" spans="1:13" s="5" customFormat="1" ht="45">
      <c r="A40" s="89" t="s">
        <v>38</v>
      </c>
      <c r="B40" s="44" t="s">
        <v>84</v>
      </c>
      <c r="C40" s="44"/>
      <c r="D40" s="44"/>
      <c r="E40" s="13" t="s">
        <v>4</v>
      </c>
      <c r="F40" s="15">
        <v>1</v>
      </c>
      <c r="G40" s="15" t="s">
        <v>5</v>
      </c>
      <c r="H40" s="40">
        <v>0</v>
      </c>
      <c r="I40" s="17">
        <f>F40*H40</f>
        <v>0</v>
      </c>
      <c r="J40" s="9" t="s">
        <v>10</v>
      </c>
      <c r="K40" s="11">
        <v>0</v>
      </c>
      <c r="L40" s="12">
        <f>K40*F40</f>
        <v>0</v>
      </c>
      <c r="M40" s="44"/>
    </row>
    <row r="41" spans="1:13" s="5" customFormat="1" ht="45">
      <c r="A41" s="90"/>
      <c r="B41" s="44" t="s">
        <v>85</v>
      </c>
      <c r="C41" s="44"/>
      <c r="D41" s="44"/>
      <c r="E41" s="13" t="s">
        <v>19</v>
      </c>
      <c r="F41" s="18">
        <v>1.11</v>
      </c>
      <c r="G41" s="15" t="s">
        <v>25</v>
      </c>
      <c r="H41" s="40">
        <v>0</v>
      </c>
      <c r="I41" s="17">
        <f>F41*H41</f>
        <v>0</v>
      </c>
      <c r="J41" s="9" t="s">
        <v>10</v>
      </c>
      <c r="K41" s="11">
        <v>0</v>
      </c>
      <c r="L41" s="12">
        <f>K41*F41</f>
        <v>0</v>
      </c>
      <c r="M41" s="43"/>
    </row>
    <row r="42" spans="1:13" s="5" customFormat="1" ht="33.75">
      <c r="A42" s="90"/>
      <c r="B42" s="44" t="s">
        <v>24</v>
      </c>
      <c r="C42" s="27" t="s">
        <v>137</v>
      </c>
      <c r="D42" s="44"/>
      <c r="E42" s="13" t="s">
        <v>19</v>
      </c>
      <c r="F42" s="18">
        <f>F41</f>
        <v>1.11</v>
      </c>
      <c r="G42" s="15" t="s">
        <v>26</v>
      </c>
      <c r="H42" s="40">
        <f>+-100+(-100*2/100)</f>
        <v>-102</v>
      </c>
      <c r="I42" s="17">
        <f>F42*H42</f>
        <v>-113.22000000000001</v>
      </c>
      <c r="J42" s="9" t="s">
        <v>10</v>
      </c>
      <c r="K42" s="11">
        <v>0</v>
      </c>
      <c r="L42" s="12">
        <f>K42*F42</f>
        <v>0</v>
      </c>
      <c r="M42" s="43"/>
    </row>
    <row r="43" spans="1:13" s="5" customFormat="1" ht="24.75" customHeight="1">
      <c r="A43" s="91"/>
      <c r="B43" s="44" t="s">
        <v>254</v>
      </c>
      <c r="C43" s="27"/>
      <c r="D43" s="44"/>
      <c r="E43" s="15" t="s">
        <v>4</v>
      </c>
      <c r="F43" s="15">
        <v>1</v>
      </c>
      <c r="G43" s="15" t="s">
        <v>255</v>
      </c>
      <c r="H43" s="40">
        <v>120</v>
      </c>
      <c r="I43" s="17">
        <f>F43*H43</f>
        <v>120</v>
      </c>
      <c r="J43" s="9" t="s">
        <v>10</v>
      </c>
      <c r="K43" s="11">
        <v>0</v>
      </c>
      <c r="L43" s="12">
        <f>K43*F43</f>
        <v>0</v>
      </c>
      <c r="M43" s="43"/>
    </row>
    <row r="44" spans="1:13" ht="25.5" customHeight="1">
      <c r="A44" s="29"/>
      <c r="B44" s="93" t="s">
        <v>16</v>
      </c>
      <c r="C44" s="93"/>
      <c r="D44" s="93"/>
      <c r="E44" s="93"/>
      <c r="F44" s="93"/>
      <c r="G44" s="93"/>
      <c r="H44" s="93"/>
      <c r="I44" s="30">
        <f>SUM(I40:I43)</f>
        <v>6.779999999999987</v>
      </c>
      <c r="J44" s="44"/>
      <c r="K44" s="45" t="s">
        <v>8</v>
      </c>
      <c r="L44" s="32">
        <f>SUM(L40:L43)</f>
        <v>0</v>
      </c>
      <c r="M44" s="28"/>
    </row>
    <row r="45" spans="1:13" s="2" customFormat="1" ht="20.25">
      <c r="A45" s="92" t="s">
        <v>109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6" spans="1:13" s="3" customFormat="1" ht="25.5" customHeight="1">
      <c r="A46" s="43" t="s">
        <v>0</v>
      </c>
      <c r="B46" s="43" t="s">
        <v>1</v>
      </c>
      <c r="C46" s="43" t="s">
        <v>135</v>
      </c>
      <c r="D46" s="43" t="s">
        <v>136</v>
      </c>
      <c r="E46" s="43" t="s">
        <v>2</v>
      </c>
      <c r="F46" s="43" t="s">
        <v>3</v>
      </c>
      <c r="G46" s="93" t="s">
        <v>14</v>
      </c>
      <c r="H46" s="93"/>
      <c r="I46" s="43" t="s">
        <v>11</v>
      </c>
      <c r="J46" s="43" t="s">
        <v>12</v>
      </c>
      <c r="K46" s="43" t="s">
        <v>9</v>
      </c>
      <c r="L46" s="43" t="s">
        <v>13</v>
      </c>
      <c r="M46" s="43" t="s">
        <v>15</v>
      </c>
    </row>
    <row r="47" spans="1:13" s="4" customFormat="1" ht="33.75" customHeight="1">
      <c r="A47" s="89" t="s">
        <v>159</v>
      </c>
      <c r="B47" s="44" t="s">
        <v>82</v>
      </c>
      <c r="C47" s="44"/>
      <c r="D47" s="44"/>
      <c r="E47" s="14" t="s">
        <v>4</v>
      </c>
      <c r="F47" s="15">
        <v>1</v>
      </c>
      <c r="G47" s="15" t="s">
        <v>5</v>
      </c>
      <c r="H47" s="40">
        <v>0</v>
      </c>
      <c r="I47" s="17">
        <f>F47*H47</f>
        <v>0</v>
      </c>
      <c r="J47" s="9" t="s">
        <v>10</v>
      </c>
      <c r="K47" s="11">
        <v>0</v>
      </c>
      <c r="L47" s="12">
        <f>K47*F47</f>
        <v>0</v>
      </c>
      <c r="M47" s="44"/>
    </row>
    <row r="48" spans="1:13" ht="45">
      <c r="A48" s="90"/>
      <c r="B48" s="44" t="s">
        <v>83</v>
      </c>
      <c r="C48" s="44"/>
      <c r="D48" s="44"/>
      <c r="E48" s="13" t="s">
        <v>19</v>
      </c>
      <c r="F48" s="18">
        <v>4.557</v>
      </c>
      <c r="G48" s="15" t="s">
        <v>25</v>
      </c>
      <c r="H48" s="40">
        <f>150+150*2/100</f>
        <v>153</v>
      </c>
      <c r="I48" s="17">
        <f>F48*H48</f>
        <v>697.221</v>
      </c>
      <c r="J48" s="9" t="s">
        <v>10</v>
      </c>
      <c r="K48" s="11">
        <v>0</v>
      </c>
      <c r="L48" s="12">
        <f>K48*F48</f>
        <v>0</v>
      </c>
      <c r="M48" s="28"/>
    </row>
    <row r="49" spans="1:13" ht="33.75">
      <c r="A49" s="90"/>
      <c r="B49" s="44" t="s">
        <v>23</v>
      </c>
      <c r="C49" s="44"/>
      <c r="D49" s="27" t="s">
        <v>137</v>
      </c>
      <c r="E49" s="13" t="s">
        <v>19</v>
      </c>
      <c r="F49" s="18">
        <f>F48</f>
        <v>4.557</v>
      </c>
      <c r="G49" s="15" t="s">
        <v>26</v>
      </c>
      <c r="H49" s="40">
        <f>420+420*2/100</f>
        <v>428.4</v>
      </c>
      <c r="I49" s="17">
        <f>F49*H49</f>
        <v>1952.2188</v>
      </c>
      <c r="J49" s="9" t="s">
        <v>10</v>
      </c>
      <c r="K49" s="11">
        <v>0</v>
      </c>
      <c r="L49" s="12">
        <f>K49*F49</f>
        <v>0</v>
      </c>
      <c r="M49" s="28"/>
    </row>
    <row r="50" spans="1:13" ht="22.5" customHeight="1">
      <c r="A50" s="91"/>
      <c r="B50" s="44" t="s">
        <v>254</v>
      </c>
      <c r="C50" s="27"/>
      <c r="D50" s="44"/>
      <c r="E50" s="15" t="s">
        <v>4</v>
      </c>
      <c r="F50" s="15">
        <v>1</v>
      </c>
      <c r="G50" s="15" t="s">
        <v>255</v>
      </c>
      <c r="H50" s="40">
        <v>120</v>
      </c>
      <c r="I50" s="17">
        <f>F50*H50</f>
        <v>120</v>
      </c>
      <c r="J50" s="9" t="s">
        <v>10</v>
      </c>
      <c r="K50" s="11">
        <v>0</v>
      </c>
      <c r="L50" s="12">
        <f>K50*F50</f>
        <v>0</v>
      </c>
      <c r="M50" s="28"/>
    </row>
    <row r="51" spans="1:13" ht="25.5" customHeight="1">
      <c r="A51" s="29"/>
      <c r="B51" s="93" t="s">
        <v>16</v>
      </c>
      <c r="C51" s="93"/>
      <c r="D51" s="93"/>
      <c r="E51" s="93"/>
      <c r="F51" s="93"/>
      <c r="G51" s="93"/>
      <c r="H51" s="93"/>
      <c r="I51" s="30">
        <f>SUM(I47:I50)</f>
        <v>2769.4398</v>
      </c>
      <c r="J51" s="44"/>
      <c r="K51" s="45" t="s">
        <v>8</v>
      </c>
      <c r="L51" s="32">
        <f>SUM(L47:L50)</f>
        <v>0</v>
      </c>
      <c r="M51" s="28"/>
    </row>
    <row r="52" spans="1:13" ht="12" customHeight="1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28"/>
    </row>
    <row r="53" spans="1:13" s="2" customFormat="1" ht="20.25">
      <c r="A53" s="92" t="s">
        <v>109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</row>
    <row r="54" spans="1:13" s="2" customFormat="1" ht="25.5" customHeight="1">
      <c r="A54" s="43" t="s">
        <v>0</v>
      </c>
      <c r="B54" s="43" t="s">
        <v>1</v>
      </c>
      <c r="C54" s="43" t="s">
        <v>135</v>
      </c>
      <c r="D54" s="43" t="s">
        <v>136</v>
      </c>
      <c r="E54" s="43" t="s">
        <v>2</v>
      </c>
      <c r="F54" s="43" t="s">
        <v>3</v>
      </c>
      <c r="G54" s="93" t="s">
        <v>14</v>
      </c>
      <c r="H54" s="93"/>
      <c r="I54" s="43" t="s">
        <v>11</v>
      </c>
      <c r="J54" s="43" t="s">
        <v>12</v>
      </c>
      <c r="K54" s="43" t="s">
        <v>9</v>
      </c>
      <c r="L54" s="43" t="s">
        <v>13</v>
      </c>
      <c r="M54" s="43" t="s">
        <v>15</v>
      </c>
    </row>
    <row r="55" spans="1:13" ht="33.75">
      <c r="A55" s="89" t="s">
        <v>29</v>
      </c>
      <c r="B55" s="44" t="s">
        <v>82</v>
      </c>
      <c r="C55" s="44"/>
      <c r="D55" s="44"/>
      <c r="E55" s="16" t="s">
        <v>4</v>
      </c>
      <c r="F55" s="15">
        <v>1</v>
      </c>
      <c r="G55" s="15" t="s">
        <v>5</v>
      </c>
      <c r="H55" s="40">
        <v>0</v>
      </c>
      <c r="I55" s="17">
        <f>F55*H55</f>
        <v>0</v>
      </c>
      <c r="J55" s="9" t="s">
        <v>10</v>
      </c>
      <c r="K55" s="11">
        <v>0</v>
      </c>
      <c r="L55" s="12">
        <f>K55*F55</f>
        <v>0</v>
      </c>
      <c r="M55" s="44"/>
    </row>
    <row r="56" spans="1:13" ht="45">
      <c r="A56" s="90"/>
      <c r="B56" s="44" t="s">
        <v>83</v>
      </c>
      <c r="C56" s="44"/>
      <c r="D56" s="44"/>
      <c r="E56" s="13" t="s">
        <v>19</v>
      </c>
      <c r="F56" s="18">
        <v>0.572</v>
      </c>
      <c r="G56" s="15" t="s">
        <v>25</v>
      </c>
      <c r="H56" s="40">
        <f>150+150*2/100</f>
        <v>153</v>
      </c>
      <c r="I56" s="17">
        <f>F56*H56</f>
        <v>87.51599999999999</v>
      </c>
      <c r="J56" s="9" t="s">
        <v>10</v>
      </c>
      <c r="K56" s="11">
        <v>0</v>
      </c>
      <c r="L56" s="12">
        <f>K56*F56</f>
        <v>0</v>
      </c>
      <c r="M56" s="29"/>
    </row>
    <row r="57" spans="1:13" ht="33.75">
      <c r="A57" s="90"/>
      <c r="B57" s="44" t="s">
        <v>23</v>
      </c>
      <c r="C57" s="44"/>
      <c r="D57" s="27" t="s">
        <v>137</v>
      </c>
      <c r="E57" s="13" t="s">
        <v>19</v>
      </c>
      <c r="F57" s="18">
        <f>F56</f>
        <v>0.572</v>
      </c>
      <c r="G57" s="15" t="s">
        <v>26</v>
      </c>
      <c r="H57" s="40">
        <f>440+440*2/100</f>
        <v>448.8</v>
      </c>
      <c r="I57" s="17">
        <f>F57*H57</f>
        <v>256.7136</v>
      </c>
      <c r="J57" s="9" t="s">
        <v>10</v>
      </c>
      <c r="K57" s="11">
        <v>0</v>
      </c>
      <c r="L57" s="12">
        <f>K57*F57</f>
        <v>0</v>
      </c>
      <c r="M57" s="29"/>
    </row>
    <row r="58" spans="1:13" ht="24" customHeight="1">
      <c r="A58" s="91"/>
      <c r="B58" s="44" t="s">
        <v>254</v>
      </c>
      <c r="C58" s="27"/>
      <c r="D58" s="44"/>
      <c r="E58" s="15" t="s">
        <v>4</v>
      </c>
      <c r="F58" s="15">
        <v>1</v>
      </c>
      <c r="G58" s="15" t="s">
        <v>255</v>
      </c>
      <c r="H58" s="40">
        <v>120</v>
      </c>
      <c r="I58" s="17">
        <f>F58*H58</f>
        <v>120</v>
      </c>
      <c r="J58" s="9" t="s">
        <v>10</v>
      </c>
      <c r="K58" s="11">
        <v>0</v>
      </c>
      <c r="L58" s="12">
        <f>K58*F58</f>
        <v>0</v>
      </c>
      <c r="M58" s="29"/>
    </row>
    <row r="59" spans="1:13" ht="25.5" customHeight="1">
      <c r="A59" s="29"/>
      <c r="B59" s="93" t="s">
        <v>16</v>
      </c>
      <c r="C59" s="93"/>
      <c r="D59" s="93"/>
      <c r="E59" s="93"/>
      <c r="F59" s="93"/>
      <c r="G59" s="93"/>
      <c r="H59" s="93"/>
      <c r="I59" s="30">
        <f>SUM(I55:I58)</f>
        <v>464.2296</v>
      </c>
      <c r="J59" s="44"/>
      <c r="K59" s="45" t="s">
        <v>8</v>
      </c>
      <c r="L59" s="31">
        <f>SUM(L55:L58)</f>
        <v>0</v>
      </c>
      <c r="M59" s="29"/>
    </row>
    <row r="60" spans="1:13" s="2" customFormat="1" ht="20.25">
      <c r="A60" s="92" t="s">
        <v>109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</row>
    <row r="61" spans="1:13" ht="25.5">
      <c r="A61" s="43" t="s">
        <v>0</v>
      </c>
      <c r="B61" s="43" t="s">
        <v>1</v>
      </c>
      <c r="C61" s="43" t="s">
        <v>135</v>
      </c>
      <c r="D61" s="43" t="s">
        <v>136</v>
      </c>
      <c r="E61" s="43" t="s">
        <v>2</v>
      </c>
      <c r="F61" s="43" t="s">
        <v>3</v>
      </c>
      <c r="G61" s="93" t="s">
        <v>14</v>
      </c>
      <c r="H61" s="93"/>
      <c r="I61" s="43" t="s">
        <v>11</v>
      </c>
      <c r="J61" s="43" t="s">
        <v>12</v>
      </c>
      <c r="K61" s="43" t="s">
        <v>9</v>
      </c>
      <c r="L61" s="43" t="s">
        <v>13</v>
      </c>
      <c r="M61" s="43" t="s">
        <v>15</v>
      </c>
    </row>
    <row r="62" spans="1:13" ht="33.75">
      <c r="A62" s="89" t="s">
        <v>39</v>
      </c>
      <c r="B62" s="44" t="s">
        <v>82</v>
      </c>
      <c r="C62" s="44"/>
      <c r="D62" s="44"/>
      <c r="E62" s="13" t="s">
        <v>4</v>
      </c>
      <c r="F62" s="15">
        <v>2</v>
      </c>
      <c r="G62" s="15" t="s">
        <v>5</v>
      </c>
      <c r="H62" s="40">
        <v>0</v>
      </c>
      <c r="I62" s="17">
        <f>F62*H62</f>
        <v>0</v>
      </c>
      <c r="J62" s="9" t="s">
        <v>10</v>
      </c>
      <c r="K62" s="11">
        <v>0</v>
      </c>
      <c r="L62" s="12">
        <f>K62*F62</f>
        <v>0</v>
      </c>
      <c r="M62" s="28"/>
    </row>
    <row r="63" spans="1:13" ht="45">
      <c r="A63" s="90"/>
      <c r="B63" s="44" t="s">
        <v>83</v>
      </c>
      <c r="C63" s="44"/>
      <c r="D63" s="44"/>
      <c r="E63" s="13" t="s">
        <v>19</v>
      </c>
      <c r="F63" s="18">
        <f>0.067+0.705</f>
        <v>0.772</v>
      </c>
      <c r="G63" s="15" t="s">
        <v>25</v>
      </c>
      <c r="H63" s="40">
        <v>0</v>
      </c>
      <c r="I63" s="17">
        <f>F63*H63</f>
        <v>0</v>
      </c>
      <c r="J63" s="9" t="s">
        <v>10</v>
      </c>
      <c r="K63" s="11">
        <v>0</v>
      </c>
      <c r="L63" s="12">
        <f>K63*F63</f>
        <v>0</v>
      </c>
      <c r="M63" s="43"/>
    </row>
    <row r="64" spans="1:13" ht="33.75">
      <c r="A64" s="90"/>
      <c r="B64" s="44" t="s">
        <v>23</v>
      </c>
      <c r="C64" s="44"/>
      <c r="D64" s="27" t="s">
        <v>137</v>
      </c>
      <c r="E64" s="13" t="s">
        <v>19</v>
      </c>
      <c r="F64" s="18">
        <f>F63</f>
        <v>0.772</v>
      </c>
      <c r="G64" s="15" t="s">
        <v>26</v>
      </c>
      <c r="H64" s="40">
        <v>0</v>
      </c>
      <c r="I64" s="17">
        <f>F64*H64</f>
        <v>0</v>
      </c>
      <c r="J64" s="9" t="s">
        <v>10</v>
      </c>
      <c r="K64" s="11">
        <v>0</v>
      </c>
      <c r="L64" s="12">
        <f>K64*F64</f>
        <v>0</v>
      </c>
      <c r="M64" s="43"/>
    </row>
    <row r="65" spans="1:13" ht="27.75" customHeight="1">
      <c r="A65" s="91"/>
      <c r="B65" s="44" t="s">
        <v>254</v>
      </c>
      <c r="C65" s="27"/>
      <c r="D65" s="44"/>
      <c r="E65" s="15" t="s">
        <v>4</v>
      </c>
      <c r="F65" s="15">
        <v>1</v>
      </c>
      <c r="G65" s="15" t="s">
        <v>255</v>
      </c>
      <c r="H65" s="40">
        <v>120</v>
      </c>
      <c r="I65" s="17">
        <f>F65*H65</f>
        <v>120</v>
      </c>
      <c r="J65" s="9" t="s">
        <v>10</v>
      </c>
      <c r="K65" s="11">
        <v>0</v>
      </c>
      <c r="L65" s="12">
        <f>K65*F65</f>
        <v>0</v>
      </c>
      <c r="M65" s="43"/>
    </row>
    <row r="66" spans="1:13" ht="25.5" customHeight="1">
      <c r="A66" s="29"/>
      <c r="B66" s="93" t="s">
        <v>16</v>
      </c>
      <c r="C66" s="93"/>
      <c r="D66" s="93"/>
      <c r="E66" s="93"/>
      <c r="F66" s="93"/>
      <c r="G66" s="93"/>
      <c r="H66" s="93"/>
      <c r="I66" s="30">
        <f>SUM(I62:I65)</f>
        <v>120</v>
      </c>
      <c r="J66" s="44"/>
      <c r="K66" s="45" t="s">
        <v>8</v>
      </c>
      <c r="L66" s="31">
        <f>SUM(L62:L65)</f>
        <v>0</v>
      </c>
      <c r="M66" s="28"/>
    </row>
  </sheetData>
  <sheetProtection password="DE9F" sheet="1" objects="1" scenarios="1"/>
  <mergeCells count="39">
    <mergeCell ref="A40:A43"/>
    <mergeCell ref="A47:A50"/>
    <mergeCell ref="A1:M1"/>
    <mergeCell ref="A2:M2"/>
    <mergeCell ref="A19:A22"/>
    <mergeCell ref="A26:A29"/>
    <mergeCell ref="A33:A36"/>
    <mergeCell ref="A3:M3"/>
    <mergeCell ref="A24:M24"/>
    <mergeCell ref="G32:H32"/>
    <mergeCell ref="G25:H25"/>
    <mergeCell ref="A17:M17"/>
    <mergeCell ref="G18:H18"/>
    <mergeCell ref="G4:H4"/>
    <mergeCell ref="B9:H9"/>
    <mergeCell ref="A5:A8"/>
    <mergeCell ref="A10:M10"/>
    <mergeCell ref="G11:H11"/>
    <mergeCell ref="B16:H16"/>
    <mergeCell ref="G39:H39"/>
    <mergeCell ref="B23:H23"/>
    <mergeCell ref="A12:A15"/>
    <mergeCell ref="B37:H37"/>
    <mergeCell ref="A31:M31"/>
    <mergeCell ref="A38:M38"/>
    <mergeCell ref="B30:H30"/>
    <mergeCell ref="A55:A58"/>
    <mergeCell ref="A62:A65"/>
    <mergeCell ref="G54:H54"/>
    <mergeCell ref="B66:H66"/>
    <mergeCell ref="B44:H44"/>
    <mergeCell ref="A60:M60"/>
    <mergeCell ref="G61:H61"/>
    <mergeCell ref="B59:H59"/>
    <mergeCell ref="A53:M53"/>
    <mergeCell ref="A52:L52"/>
    <mergeCell ref="A45:M45"/>
    <mergeCell ref="G46:H46"/>
    <mergeCell ref="B51:H51"/>
  </mergeCells>
  <printOptions horizontalCentered="1"/>
  <pageMargins left="0.1968503937007874" right="0.1968503937007874" top="0.984251968503937" bottom="1.7716535433070868" header="0.5118110236220472" footer="0.5118110236220472"/>
  <pageSetup fitToHeight="3" fitToWidth="1" horizontalDpi="600" verticalDpi="600" orientation="portrait" paperSize="9" scale="61" r:id="rId1"/>
  <headerFooter alignWithMargins="0">
    <oddHeader>&amp;LLOTTO 1 RUP VILLA CORTESE&amp;RTABELLA 5.0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58"/>
  <sheetViews>
    <sheetView zoomScalePageLayoutView="0" workbookViewId="0" topLeftCell="A44">
      <selection activeCell="P65" sqref="P65"/>
    </sheetView>
  </sheetViews>
  <sheetFormatPr defaultColWidth="9.140625" defaultRowHeight="12.75"/>
  <cols>
    <col min="1" max="1" width="15.140625" style="1" customWidth="1"/>
    <col min="2" max="2" width="28.140625" style="1" customWidth="1"/>
    <col min="3" max="3" width="4.140625" style="1" customWidth="1"/>
    <col min="4" max="4" width="4.28125" style="1" customWidth="1"/>
    <col min="5" max="5" width="7.7109375" style="1" bestFit="1" customWidth="1"/>
    <col min="6" max="6" width="9.28125" style="1" bestFit="1" customWidth="1"/>
    <col min="7" max="7" width="10.7109375" style="1" bestFit="1" customWidth="1"/>
    <col min="8" max="8" width="13.7109375" style="1" bestFit="1" customWidth="1"/>
    <col min="9" max="9" width="12.57421875" style="1" bestFit="1" customWidth="1"/>
    <col min="10" max="10" width="17.57421875" style="1" bestFit="1" customWidth="1"/>
    <col min="11" max="11" width="15.7109375" style="6" bestFit="1" customWidth="1"/>
    <col min="12" max="12" width="14.00390625" style="7" bestFit="1" customWidth="1"/>
    <col min="13" max="13" width="14.7109375" style="1" bestFit="1" customWidth="1"/>
    <col min="14" max="16384" width="9.140625" style="1" customWidth="1"/>
  </cols>
  <sheetData>
    <row r="1" spans="1:13" ht="18">
      <c r="A1" s="107" t="s">
        <v>224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s="5" customFormat="1" ht="20.25">
      <c r="A2" s="95" t="s">
        <v>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s="2" customFormat="1" ht="20.25">
      <c r="A3" s="108" t="s">
        <v>225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s="5" customFormat="1" ht="25.5">
      <c r="A4" s="43" t="s">
        <v>0</v>
      </c>
      <c r="B4" s="43" t="s">
        <v>1</v>
      </c>
      <c r="C4" s="43" t="s">
        <v>135</v>
      </c>
      <c r="D4" s="43" t="s">
        <v>136</v>
      </c>
      <c r="E4" s="43" t="s">
        <v>2</v>
      </c>
      <c r="F4" s="43" t="s">
        <v>3</v>
      </c>
      <c r="G4" s="93" t="s">
        <v>14</v>
      </c>
      <c r="H4" s="93"/>
      <c r="I4" s="43" t="s">
        <v>11</v>
      </c>
      <c r="J4" s="43" t="s">
        <v>12</v>
      </c>
      <c r="K4" s="43" t="s">
        <v>9</v>
      </c>
      <c r="L4" s="43" t="s">
        <v>13</v>
      </c>
      <c r="M4" s="43" t="s">
        <v>15</v>
      </c>
    </row>
    <row r="5" spans="1:13" s="5" customFormat="1" ht="33.75" customHeight="1">
      <c r="A5" s="89" t="s">
        <v>134</v>
      </c>
      <c r="B5" s="36" t="s">
        <v>226</v>
      </c>
      <c r="C5" s="36"/>
      <c r="D5" s="36"/>
      <c r="E5" s="13" t="s">
        <v>4</v>
      </c>
      <c r="F5" s="15">
        <v>2</v>
      </c>
      <c r="G5" s="15" t="s">
        <v>5</v>
      </c>
      <c r="H5" s="40">
        <v>0</v>
      </c>
      <c r="I5" s="17">
        <f>F5*H5</f>
        <v>0</v>
      </c>
      <c r="J5" s="9" t="s">
        <v>10</v>
      </c>
      <c r="K5" s="11">
        <v>0</v>
      </c>
      <c r="L5" s="12">
        <f>K5*F5</f>
        <v>0</v>
      </c>
      <c r="M5" s="44"/>
    </row>
    <row r="6" spans="1:13" s="5" customFormat="1" ht="45">
      <c r="A6" s="90"/>
      <c r="B6" s="36" t="s">
        <v>227</v>
      </c>
      <c r="C6" s="36"/>
      <c r="D6" s="36"/>
      <c r="E6" s="13" t="s">
        <v>19</v>
      </c>
      <c r="F6" s="18">
        <v>0.4</v>
      </c>
      <c r="G6" s="15" t="s">
        <v>25</v>
      </c>
      <c r="H6" s="40">
        <f>200+(200*2/100)</f>
        <v>204</v>
      </c>
      <c r="I6" s="17">
        <f>F6*H6</f>
        <v>81.60000000000001</v>
      </c>
      <c r="J6" s="9" t="s">
        <v>10</v>
      </c>
      <c r="K6" s="11">
        <v>0</v>
      </c>
      <c r="L6" s="12">
        <f>K6*F6</f>
        <v>0</v>
      </c>
      <c r="M6" s="28"/>
    </row>
    <row r="7" spans="1:13" s="5" customFormat="1" ht="33.75">
      <c r="A7" s="90"/>
      <c r="B7" s="36" t="s">
        <v>23</v>
      </c>
      <c r="C7" s="37" t="s">
        <v>137</v>
      </c>
      <c r="D7" s="36"/>
      <c r="E7" s="13" t="s">
        <v>19</v>
      </c>
      <c r="F7" s="18">
        <f>F6</f>
        <v>0.4</v>
      </c>
      <c r="G7" s="15" t="s">
        <v>26</v>
      </c>
      <c r="H7" s="40">
        <f>200+(200*2/100)</f>
        <v>204</v>
      </c>
      <c r="I7" s="17">
        <f>F7*H7</f>
        <v>81.60000000000001</v>
      </c>
      <c r="J7" s="9" t="s">
        <v>10</v>
      </c>
      <c r="K7" s="11">
        <v>0</v>
      </c>
      <c r="L7" s="12">
        <f>K7*F7</f>
        <v>0</v>
      </c>
      <c r="M7" s="28"/>
    </row>
    <row r="8" spans="1:13" s="5" customFormat="1" ht="26.25" customHeight="1">
      <c r="A8" s="91"/>
      <c r="B8" s="44" t="s">
        <v>254</v>
      </c>
      <c r="C8" s="27"/>
      <c r="D8" s="44"/>
      <c r="E8" s="15" t="s">
        <v>4</v>
      </c>
      <c r="F8" s="15">
        <v>1</v>
      </c>
      <c r="G8" s="15" t="s">
        <v>255</v>
      </c>
      <c r="H8" s="40">
        <v>120</v>
      </c>
      <c r="I8" s="17">
        <f>F8*H8</f>
        <v>120</v>
      </c>
      <c r="J8" s="9" t="s">
        <v>10</v>
      </c>
      <c r="K8" s="11">
        <v>0</v>
      </c>
      <c r="L8" s="12">
        <f>K8*F8</f>
        <v>0</v>
      </c>
      <c r="M8" s="28"/>
    </row>
    <row r="9" spans="1:13" ht="25.5" customHeight="1">
      <c r="A9" s="29"/>
      <c r="B9" s="93" t="s">
        <v>16</v>
      </c>
      <c r="C9" s="93"/>
      <c r="D9" s="93"/>
      <c r="E9" s="93"/>
      <c r="F9" s="93"/>
      <c r="G9" s="93"/>
      <c r="H9" s="93"/>
      <c r="I9" s="30">
        <f>SUM(I5:I8)</f>
        <v>283.20000000000005</v>
      </c>
      <c r="J9" s="44"/>
      <c r="K9" s="45" t="s">
        <v>8</v>
      </c>
      <c r="L9" s="32">
        <f>SUM(L5:L8)</f>
        <v>0</v>
      </c>
      <c r="M9" s="28"/>
    </row>
    <row r="10" spans="1:13" s="2" customFormat="1" ht="20.25">
      <c r="A10" s="108" t="s">
        <v>225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</row>
    <row r="11" spans="1:13" s="5" customFormat="1" ht="25.5">
      <c r="A11" s="43" t="s">
        <v>0</v>
      </c>
      <c r="B11" s="43" t="s">
        <v>1</v>
      </c>
      <c r="C11" s="43" t="s">
        <v>135</v>
      </c>
      <c r="D11" s="43" t="s">
        <v>136</v>
      </c>
      <c r="E11" s="43" t="s">
        <v>2</v>
      </c>
      <c r="F11" s="43" t="s">
        <v>3</v>
      </c>
      <c r="G11" s="93" t="s">
        <v>14</v>
      </c>
      <c r="H11" s="93"/>
      <c r="I11" s="43" t="s">
        <v>11</v>
      </c>
      <c r="J11" s="43" t="s">
        <v>12</v>
      </c>
      <c r="K11" s="43" t="s">
        <v>9</v>
      </c>
      <c r="L11" s="43" t="s">
        <v>13</v>
      </c>
      <c r="M11" s="43" t="s">
        <v>15</v>
      </c>
    </row>
    <row r="12" spans="1:13" s="5" customFormat="1" ht="28.5" customHeight="1">
      <c r="A12" s="89" t="s">
        <v>145</v>
      </c>
      <c r="B12" s="36" t="s">
        <v>228</v>
      </c>
      <c r="C12" s="36"/>
      <c r="D12" s="36"/>
      <c r="E12" s="13" t="s">
        <v>4</v>
      </c>
      <c r="F12" s="15">
        <v>0</v>
      </c>
      <c r="G12" s="15" t="s">
        <v>5</v>
      </c>
      <c r="H12" s="40">
        <v>0</v>
      </c>
      <c r="I12" s="17">
        <f>F12*H12</f>
        <v>0</v>
      </c>
      <c r="J12" s="9" t="s">
        <v>10</v>
      </c>
      <c r="K12" s="11">
        <v>0</v>
      </c>
      <c r="L12" s="12">
        <f>K12*F12</f>
        <v>0</v>
      </c>
      <c r="M12" s="44"/>
    </row>
    <row r="13" spans="1:13" s="5" customFormat="1" ht="45">
      <c r="A13" s="90"/>
      <c r="B13" s="36" t="s">
        <v>229</v>
      </c>
      <c r="C13" s="36"/>
      <c r="D13" s="36"/>
      <c r="E13" s="13" t="s">
        <v>19</v>
      </c>
      <c r="F13" s="18">
        <v>0.5</v>
      </c>
      <c r="G13" s="15" t="s">
        <v>25</v>
      </c>
      <c r="H13" s="40">
        <f>200+(200*2/100)</f>
        <v>204</v>
      </c>
      <c r="I13" s="17">
        <f>F13*H13</f>
        <v>102</v>
      </c>
      <c r="J13" s="9" t="s">
        <v>10</v>
      </c>
      <c r="K13" s="11">
        <v>0</v>
      </c>
      <c r="L13" s="12">
        <f>K13*F13</f>
        <v>0</v>
      </c>
      <c r="M13" s="43"/>
    </row>
    <row r="14" spans="1:13" s="5" customFormat="1" ht="33.75">
      <c r="A14" s="90"/>
      <c r="B14" s="36" t="s">
        <v>24</v>
      </c>
      <c r="C14" s="37"/>
      <c r="D14" s="36"/>
      <c r="E14" s="13" t="s">
        <v>19</v>
      </c>
      <c r="F14" s="18">
        <f>F13</f>
        <v>0.5</v>
      </c>
      <c r="G14" s="15" t="s">
        <v>26</v>
      </c>
      <c r="H14" s="40">
        <f>350+(350*2/100)</f>
        <v>357</v>
      </c>
      <c r="I14" s="17">
        <f>F14*H14</f>
        <v>178.5</v>
      </c>
      <c r="J14" s="9" t="s">
        <v>10</v>
      </c>
      <c r="K14" s="11">
        <v>0</v>
      </c>
      <c r="L14" s="12">
        <f>K14*F14</f>
        <v>0</v>
      </c>
      <c r="M14" s="43"/>
    </row>
    <row r="15" spans="1:13" s="5" customFormat="1" ht="24" customHeight="1">
      <c r="A15" s="91"/>
      <c r="B15" s="44" t="s">
        <v>254</v>
      </c>
      <c r="C15" s="27"/>
      <c r="D15" s="44"/>
      <c r="E15" s="15" t="s">
        <v>4</v>
      </c>
      <c r="F15" s="15">
        <v>1</v>
      </c>
      <c r="G15" s="15" t="s">
        <v>255</v>
      </c>
      <c r="H15" s="40">
        <v>120</v>
      </c>
      <c r="I15" s="17">
        <f>F15*H15</f>
        <v>120</v>
      </c>
      <c r="J15" s="9" t="s">
        <v>10</v>
      </c>
      <c r="K15" s="11">
        <v>0</v>
      </c>
      <c r="L15" s="12">
        <f>K15*F15</f>
        <v>0</v>
      </c>
      <c r="M15" s="43"/>
    </row>
    <row r="16" spans="1:13" ht="25.5" customHeight="1">
      <c r="A16" s="29"/>
      <c r="B16" s="93" t="s">
        <v>16</v>
      </c>
      <c r="C16" s="93"/>
      <c r="D16" s="93"/>
      <c r="E16" s="93"/>
      <c r="F16" s="93"/>
      <c r="G16" s="93"/>
      <c r="H16" s="93"/>
      <c r="I16" s="30">
        <f>SUM(I12:I15)</f>
        <v>400.5</v>
      </c>
      <c r="J16" s="44"/>
      <c r="K16" s="45" t="s">
        <v>8</v>
      </c>
      <c r="L16" s="32">
        <f>SUM(L12:L15)</f>
        <v>0</v>
      </c>
      <c r="M16" s="28"/>
    </row>
    <row r="17" spans="1:13" s="2" customFormat="1" ht="20.25">
      <c r="A17" s="108" t="s">
        <v>225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</row>
    <row r="18" spans="1:13" s="5" customFormat="1" ht="25.5">
      <c r="A18" s="43" t="s">
        <v>0</v>
      </c>
      <c r="B18" s="43" t="s">
        <v>1</v>
      </c>
      <c r="C18" s="43" t="s">
        <v>135</v>
      </c>
      <c r="D18" s="43" t="s">
        <v>136</v>
      </c>
      <c r="E18" s="43" t="s">
        <v>2</v>
      </c>
      <c r="F18" s="43" t="s">
        <v>3</v>
      </c>
      <c r="G18" s="93" t="s">
        <v>14</v>
      </c>
      <c r="H18" s="93"/>
      <c r="I18" s="43" t="s">
        <v>11</v>
      </c>
      <c r="J18" s="43" t="s">
        <v>12</v>
      </c>
      <c r="K18" s="43" t="s">
        <v>9</v>
      </c>
      <c r="L18" s="43" t="s">
        <v>13</v>
      </c>
      <c r="M18" s="43" t="s">
        <v>15</v>
      </c>
    </row>
    <row r="19" spans="1:13" s="5" customFormat="1" ht="33.75">
      <c r="A19" s="89" t="s">
        <v>232</v>
      </c>
      <c r="B19" s="36" t="s">
        <v>230</v>
      </c>
      <c r="C19" s="36"/>
      <c r="D19" s="36"/>
      <c r="E19" s="13" t="s">
        <v>4</v>
      </c>
      <c r="F19" s="15">
        <v>1</v>
      </c>
      <c r="G19" s="15" t="s">
        <v>5</v>
      </c>
      <c r="H19" s="40">
        <v>0</v>
      </c>
      <c r="I19" s="17">
        <f>F19*H19</f>
        <v>0</v>
      </c>
      <c r="J19" s="9" t="s">
        <v>10</v>
      </c>
      <c r="K19" s="11">
        <v>0</v>
      </c>
      <c r="L19" s="12">
        <f>K19*F19</f>
        <v>0</v>
      </c>
      <c r="M19" s="44"/>
    </row>
    <row r="20" spans="1:13" s="5" customFormat="1" ht="45">
      <c r="A20" s="90"/>
      <c r="B20" s="36" t="s">
        <v>227</v>
      </c>
      <c r="C20" s="36"/>
      <c r="D20" s="36"/>
      <c r="E20" s="13" t="s">
        <v>19</v>
      </c>
      <c r="F20" s="18">
        <v>0.99</v>
      </c>
      <c r="G20" s="15" t="s">
        <v>25</v>
      </c>
      <c r="H20" s="40">
        <v>0</v>
      </c>
      <c r="I20" s="17">
        <f>F20*H20</f>
        <v>0</v>
      </c>
      <c r="J20" s="9" t="s">
        <v>10</v>
      </c>
      <c r="K20" s="11">
        <v>0</v>
      </c>
      <c r="L20" s="12">
        <f>K20*F20</f>
        <v>0</v>
      </c>
      <c r="M20" s="43"/>
    </row>
    <row r="21" spans="1:13" s="5" customFormat="1" ht="33.75">
      <c r="A21" s="90"/>
      <c r="B21" s="36" t="s">
        <v>24</v>
      </c>
      <c r="C21" s="37" t="s">
        <v>137</v>
      </c>
      <c r="D21" s="36"/>
      <c r="E21" s="13" t="s">
        <v>19</v>
      </c>
      <c r="F21" s="18">
        <f>F20</f>
        <v>0.99</v>
      </c>
      <c r="G21" s="15" t="s">
        <v>26</v>
      </c>
      <c r="H21" s="40">
        <v>0</v>
      </c>
      <c r="I21" s="17">
        <f>F21*H21</f>
        <v>0</v>
      </c>
      <c r="J21" s="9" t="s">
        <v>10</v>
      </c>
      <c r="K21" s="11">
        <v>0</v>
      </c>
      <c r="L21" s="12">
        <f>K21*F21</f>
        <v>0</v>
      </c>
      <c r="M21" s="43"/>
    </row>
    <row r="22" spans="1:13" s="5" customFormat="1" ht="27" customHeight="1">
      <c r="A22" s="91"/>
      <c r="B22" s="44" t="s">
        <v>254</v>
      </c>
      <c r="C22" s="27"/>
      <c r="D22" s="44"/>
      <c r="E22" s="15" t="s">
        <v>4</v>
      </c>
      <c r="F22" s="15">
        <v>1</v>
      </c>
      <c r="G22" s="15" t="s">
        <v>255</v>
      </c>
      <c r="H22" s="40">
        <v>120</v>
      </c>
      <c r="I22" s="17">
        <f>F22*H22</f>
        <v>120</v>
      </c>
      <c r="J22" s="9" t="s">
        <v>10</v>
      </c>
      <c r="K22" s="11">
        <v>0</v>
      </c>
      <c r="L22" s="12">
        <f>K22*F22</f>
        <v>0</v>
      </c>
      <c r="M22" s="43"/>
    </row>
    <row r="23" spans="1:13" ht="25.5" customHeight="1">
      <c r="A23" s="29"/>
      <c r="B23" s="93" t="s">
        <v>16</v>
      </c>
      <c r="C23" s="93"/>
      <c r="D23" s="93"/>
      <c r="E23" s="93"/>
      <c r="F23" s="93"/>
      <c r="G23" s="93"/>
      <c r="H23" s="93"/>
      <c r="I23" s="30">
        <f>SUM(I19:I22)</f>
        <v>120</v>
      </c>
      <c r="J23" s="44"/>
      <c r="K23" s="45" t="s">
        <v>8</v>
      </c>
      <c r="L23" s="32">
        <f>SUM(L19:L22)</f>
        <v>0</v>
      </c>
      <c r="M23" s="28"/>
    </row>
    <row r="24" spans="1:13" ht="25.5" customHeight="1">
      <c r="A24" s="108" t="s">
        <v>225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</row>
    <row r="25" spans="1:13" ht="25.5" customHeight="1">
      <c r="A25" s="43" t="s">
        <v>0</v>
      </c>
      <c r="B25" s="43" t="s">
        <v>1</v>
      </c>
      <c r="C25" s="43" t="s">
        <v>135</v>
      </c>
      <c r="D25" s="43" t="s">
        <v>136</v>
      </c>
      <c r="E25" s="43" t="s">
        <v>2</v>
      </c>
      <c r="F25" s="43" t="s">
        <v>3</v>
      </c>
      <c r="G25" s="93" t="s">
        <v>14</v>
      </c>
      <c r="H25" s="93"/>
      <c r="I25" s="43" t="s">
        <v>11</v>
      </c>
      <c r="J25" s="43" t="s">
        <v>12</v>
      </c>
      <c r="K25" s="43" t="s">
        <v>9</v>
      </c>
      <c r="L25" s="43" t="s">
        <v>13</v>
      </c>
      <c r="M25" s="43" t="s">
        <v>15</v>
      </c>
    </row>
    <row r="26" spans="1:13" ht="33.75">
      <c r="A26" s="89" t="s">
        <v>35</v>
      </c>
      <c r="B26" s="36" t="s">
        <v>231</v>
      </c>
      <c r="C26" s="36"/>
      <c r="D26" s="36"/>
      <c r="E26" s="13" t="s">
        <v>4</v>
      </c>
      <c r="F26" s="15">
        <v>2</v>
      </c>
      <c r="G26" s="15" t="s">
        <v>5</v>
      </c>
      <c r="H26" s="40">
        <v>0</v>
      </c>
      <c r="I26" s="17">
        <f>F26*H26</f>
        <v>0</v>
      </c>
      <c r="J26" s="9" t="s">
        <v>10</v>
      </c>
      <c r="K26" s="11">
        <v>0</v>
      </c>
      <c r="L26" s="12">
        <f>K26*F26</f>
        <v>0</v>
      </c>
      <c r="M26" s="28"/>
    </row>
    <row r="27" spans="1:13" ht="45">
      <c r="A27" s="90"/>
      <c r="B27" s="36" t="s">
        <v>227</v>
      </c>
      <c r="C27" s="36"/>
      <c r="D27" s="36"/>
      <c r="E27" s="13" t="s">
        <v>19</v>
      </c>
      <c r="F27" s="18">
        <v>0.1</v>
      </c>
      <c r="G27" s="15" t="s">
        <v>25</v>
      </c>
      <c r="H27" s="40">
        <v>0</v>
      </c>
      <c r="I27" s="17">
        <f>F27*H27</f>
        <v>0</v>
      </c>
      <c r="J27" s="9" t="s">
        <v>10</v>
      </c>
      <c r="K27" s="11">
        <v>0</v>
      </c>
      <c r="L27" s="12">
        <f>K27*F27</f>
        <v>0</v>
      </c>
      <c r="M27" s="43"/>
    </row>
    <row r="28" spans="1:13" ht="33.75">
      <c r="A28" s="90"/>
      <c r="B28" s="36" t="s">
        <v>23</v>
      </c>
      <c r="C28" s="37" t="s">
        <v>137</v>
      </c>
      <c r="D28" s="36"/>
      <c r="E28" s="13" t="s">
        <v>19</v>
      </c>
      <c r="F28" s="18">
        <f>F27</f>
        <v>0.1</v>
      </c>
      <c r="G28" s="15" t="s">
        <v>26</v>
      </c>
      <c r="H28" s="40">
        <f>+-150+(-150*2/100)</f>
        <v>-153</v>
      </c>
      <c r="I28" s="17">
        <f>F28*H28</f>
        <v>-15.3</v>
      </c>
      <c r="J28" s="9" t="s">
        <v>10</v>
      </c>
      <c r="K28" s="11">
        <v>0</v>
      </c>
      <c r="L28" s="12">
        <f>K28*F28</f>
        <v>0</v>
      </c>
      <c r="M28" s="43"/>
    </row>
    <row r="29" spans="1:13" ht="24" customHeight="1">
      <c r="A29" s="91"/>
      <c r="B29" s="44" t="s">
        <v>254</v>
      </c>
      <c r="C29" s="27"/>
      <c r="D29" s="44"/>
      <c r="E29" s="15" t="s">
        <v>4</v>
      </c>
      <c r="F29" s="15">
        <v>1</v>
      </c>
      <c r="G29" s="15" t="s">
        <v>255</v>
      </c>
      <c r="H29" s="40">
        <f>120+(120*2/100)</f>
        <v>122.4</v>
      </c>
      <c r="I29" s="17">
        <f>F29*H29</f>
        <v>122.4</v>
      </c>
      <c r="J29" s="9" t="s">
        <v>10</v>
      </c>
      <c r="K29" s="11">
        <v>0</v>
      </c>
      <c r="L29" s="12">
        <f>K29*F29</f>
        <v>0</v>
      </c>
      <c r="M29" s="43"/>
    </row>
    <row r="30" spans="1:13" ht="25.5" customHeight="1">
      <c r="A30" s="29"/>
      <c r="B30" s="93" t="s">
        <v>16</v>
      </c>
      <c r="C30" s="93"/>
      <c r="D30" s="93"/>
      <c r="E30" s="93"/>
      <c r="F30" s="93"/>
      <c r="G30" s="93"/>
      <c r="H30" s="93"/>
      <c r="I30" s="30">
        <f>SUM(I26:I29)</f>
        <v>107.10000000000001</v>
      </c>
      <c r="J30" s="44"/>
      <c r="K30" s="45" t="s">
        <v>8</v>
      </c>
      <c r="L30" s="31">
        <f>SUM(L26:L29)</f>
        <v>0</v>
      </c>
      <c r="M30" s="28"/>
    </row>
    <row r="31" spans="1:13" ht="25.5" customHeight="1">
      <c r="A31" s="108" t="s">
        <v>225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</row>
    <row r="32" spans="1:13" ht="25.5" customHeight="1">
      <c r="A32" s="43" t="s">
        <v>0</v>
      </c>
      <c r="B32" s="43" t="s">
        <v>1</v>
      </c>
      <c r="C32" s="43" t="s">
        <v>135</v>
      </c>
      <c r="D32" s="43" t="s">
        <v>136</v>
      </c>
      <c r="E32" s="43" t="s">
        <v>2</v>
      </c>
      <c r="F32" s="43" t="s">
        <v>3</v>
      </c>
      <c r="G32" s="93" t="s">
        <v>14</v>
      </c>
      <c r="H32" s="93"/>
      <c r="I32" s="43" t="s">
        <v>11</v>
      </c>
      <c r="J32" s="43" t="s">
        <v>12</v>
      </c>
      <c r="K32" s="43" t="s">
        <v>9</v>
      </c>
      <c r="L32" s="43" t="s">
        <v>13</v>
      </c>
      <c r="M32" s="43" t="s">
        <v>15</v>
      </c>
    </row>
    <row r="33" spans="1:13" ht="33.75" customHeight="1">
      <c r="A33" s="89" t="s">
        <v>38</v>
      </c>
      <c r="B33" s="36" t="s">
        <v>230</v>
      </c>
      <c r="C33" s="36"/>
      <c r="D33" s="36"/>
      <c r="E33" s="13" t="s">
        <v>4</v>
      </c>
      <c r="F33" s="15">
        <v>1</v>
      </c>
      <c r="G33" s="15" t="s">
        <v>5</v>
      </c>
      <c r="H33" s="40">
        <v>0</v>
      </c>
      <c r="I33" s="17">
        <f>F33*H33</f>
        <v>0</v>
      </c>
      <c r="J33" s="9" t="s">
        <v>258</v>
      </c>
      <c r="K33" s="11">
        <v>0</v>
      </c>
      <c r="L33" s="12">
        <f>K33*F33</f>
        <v>0</v>
      </c>
      <c r="M33" s="44"/>
    </row>
    <row r="34" spans="1:13" ht="45">
      <c r="A34" s="90"/>
      <c r="B34" s="36" t="s">
        <v>227</v>
      </c>
      <c r="C34" s="36"/>
      <c r="D34" s="36"/>
      <c r="E34" s="13" t="s">
        <v>19</v>
      </c>
      <c r="F34" s="18">
        <v>1.46</v>
      </c>
      <c r="G34" s="15" t="s">
        <v>25</v>
      </c>
      <c r="H34" s="40">
        <v>0</v>
      </c>
      <c r="I34" s="17">
        <f>F34*H34</f>
        <v>0</v>
      </c>
      <c r="J34" s="9" t="s">
        <v>10</v>
      </c>
      <c r="K34" s="11">
        <v>0</v>
      </c>
      <c r="L34" s="12">
        <f>K34*F34</f>
        <v>0</v>
      </c>
      <c r="M34" s="43"/>
    </row>
    <row r="35" spans="1:13" ht="29.25" customHeight="1">
      <c r="A35" s="90"/>
      <c r="B35" s="36" t="s">
        <v>24</v>
      </c>
      <c r="C35" s="37" t="s">
        <v>137</v>
      </c>
      <c r="D35" s="37"/>
      <c r="E35" s="13" t="s">
        <v>19</v>
      </c>
      <c r="F35" s="18">
        <f>F34</f>
        <v>1.46</v>
      </c>
      <c r="G35" s="15" t="s">
        <v>26</v>
      </c>
      <c r="H35" s="40">
        <f>+-100+(-100*2/100)</f>
        <v>-102</v>
      </c>
      <c r="I35" s="17">
        <f>F35*H35</f>
        <v>-148.92</v>
      </c>
      <c r="J35" s="9" t="s">
        <v>10</v>
      </c>
      <c r="K35" s="11">
        <v>0</v>
      </c>
      <c r="L35" s="12">
        <f>K35*F35</f>
        <v>0</v>
      </c>
      <c r="M35" s="43"/>
    </row>
    <row r="36" spans="1:13" ht="25.5" customHeight="1">
      <c r="A36" s="91"/>
      <c r="B36" s="44" t="s">
        <v>254</v>
      </c>
      <c r="C36" s="27"/>
      <c r="D36" s="44"/>
      <c r="E36" s="15" t="s">
        <v>4</v>
      </c>
      <c r="F36" s="15">
        <v>1</v>
      </c>
      <c r="G36" s="15" t="s">
        <v>255</v>
      </c>
      <c r="H36" s="40">
        <v>120</v>
      </c>
      <c r="I36" s="17">
        <f>F36*H36</f>
        <v>120</v>
      </c>
      <c r="J36" s="9" t="s">
        <v>10</v>
      </c>
      <c r="K36" s="11">
        <v>0</v>
      </c>
      <c r="L36" s="12">
        <f>K36*F36</f>
        <v>0</v>
      </c>
      <c r="M36" s="43"/>
    </row>
    <row r="37" spans="1:13" ht="25.5" customHeight="1">
      <c r="A37" s="29"/>
      <c r="B37" s="93" t="s">
        <v>16</v>
      </c>
      <c r="C37" s="93"/>
      <c r="D37" s="93"/>
      <c r="E37" s="93"/>
      <c r="F37" s="93"/>
      <c r="G37" s="93"/>
      <c r="H37" s="93"/>
      <c r="I37" s="30">
        <f>SUM(I33:I36)</f>
        <v>-28.919999999999987</v>
      </c>
      <c r="J37" s="44"/>
      <c r="K37" s="45" t="s">
        <v>8</v>
      </c>
      <c r="L37" s="31">
        <f>SUM(L33:L36)</f>
        <v>0</v>
      </c>
      <c r="M37" s="28"/>
    </row>
    <row r="38" spans="1:13" s="2" customFormat="1" ht="20.25">
      <c r="A38" s="108" t="s">
        <v>225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</row>
    <row r="39" spans="1:13" s="3" customFormat="1" ht="25.5" customHeight="1">
      <c r="A39" s="43" t="s">
        <v>0</v>
      </c>
      <c r="B39" s="43" t="s">
        <v>1</v>
      </c>
      <c r="C39" s="43" t="s">
        <v>135</v>
      </c>
      <c r="D39" s="43" t="s">
        <v>136</v>
      </c>
      <c r="E39" s="43" t="s">
        <v>2</v>
      </c>
      <c r="F39" s="43" t="s">
        <v>3</v>
      </c>
      <c r="G39" s="93" t="s">
        <v>14</v>
      </c>
      <c r="H39" s="93"/>
      <c r="I39" s="43" t="s">
        <v>11</v>
      </c>
      <c r="J39" s="43" t="s">
        <v>12</v>
      </c>
      <c r="K39" s="43" t="s">
        <v>9</v>
      </c>
      <c r="L39" s="43" t="s">
        <v>13</v>
      </c>
      <c r="M39" s="43" t="s">
        <v>15</v>
      </c>
    </row>
    <row r="40" spans="1:13" s="4" customFormat="1" ht="33.75" customHeight="1">
      <c r="A40" s="89" t="s">
        <v>221</v>
      </c>
      <c r="B40" s="36" t="s">
        <v>226</v>
      </c>
      <c r="C40" s="36"/>
      <c r="D40" s="36"/>
      <c r="E40" s="14" t="s">
        <v>4</v>
      </c>
      <c r="F40" s="15">
        <v>2</v>
      </c>
      <c r="G40" s="15" t="s">
        <v>5</v>
      </c>
      <c r="H40" s="40">
        <v>0</v>
      </c>
      <c r="I40" s="17">
        <f>F40*H40</f>
        <v>0</v>
      </c>
      <c r="J40" s="9" t="s">
        <v>10</v>
      </c>
      <c r="K40" s="11">
        <v>0</v>
      </c>
      <c r="L40" s="12">
        <f>K40*F40</f>
        <v>0</v>
      </c>
      <c r="M40" s="44"/>
    </row>
    <row r="41" spans="1:13" ht="45">
      <c r="A41" s="90"/>
      <c r="B41" s="36" t="s">
        <v>227</v>
      </c>
      <c r="C41" s="36"/>
      <c r="D41" s="36"/>
      <c r="E41" s="13" t="s">
        <v>19</v>
      </c>
      <c r="F41" s="18">
        <v>6.93</v>
      </c>
      <c r="G41" s="15" t="s">
        <v>25</v>
      </c>
      <c r="H41" s="40">
        <f>150+(150*2/100)</f>
        <v>153</v>
      </c>
      <c r="I41" s="17">
        <f>F41*H41</f>
        <v>1060.29</v>
      </c>
      <c r="J41" s="9" t="s">
        <v>10</v>
      </c>
      <c r="K41" s="11">
        <v>0</v>
      </c>
      <c r="L41" s="12">
        <f>K41*F41</f>
        <v>0</v>
      </c>
      <c r="M41" s="28"/>
    </row>
    <row r="42" spans="1:13" ht="33.75">
      <c r="A42" s="90"/>
      <c r="B42" s="36" t="s">
        <v>23</v>
      </c>
      <c r="C42" s="36"/>
      <c r="D42" s="37" t="s">
        <v>137</v>
      </c>
      <c r="E42" s="13" t="s">
        <v>19</v>
      </c>
      <c r="F42" s="18">
        <f>F41</f>
        <v>6.93</v>
      </c>
      <c r="G42" s="15" t="s">
        <v>26</v>
      </c>
      <c r="H42" s="40">
        <f>420+(420*2/100)</f>
        <v>428.4</v>
      </c>
      <c r="I42" s="17">
        <f>F42*H42</f>
        <v>2968.812</v>
      </c>
      <c r="J42" s="9" t="s">
        <v>10</v>
      </c>
      <c r="K42" s="11">
        <v>0</v>
      </c>
      <c r="L42" s="12">
        <f>K42*F42</f>
        <v>0</v>
      </c>
      <c r="M42" s="28"/>
    </row>
    <row r="43" spans="1:13" ht="26.25" customHeight="1">
      <c r="A43" s="91"/>
      <c r="B43" s="44" t="s">
        <v>254</v>
      </c>
      <c r="C43" s="27"/>
      <c r="D43" s="44"/>
      <c r="E43" s="15" t="s">
        <v>4</v>
      </c>
      <c r="F43" s="15">
        <v>1</v>
      </c>
      <c r="G43" s="15" t="s">
        <v>255</v>
      </c>
      <c r="H43" s="40">
        <v>120</v>
      </c>
      <c r="I43" s="17">
        <f>F43*H43</f>
        <v>120</v>
      </c>
      <c r="J43" s="9" t="s">
        <v>10</v>
      </c>
      <c r="K43" s="11">
        <v>0</v>
      </c>
      <c r="L43" s="12">
        <f>K43*F43</f>
        <v>0</v>
      </c>
      <c r="M43" s="28"/>
    </row>
    <row r="44" spans="1:13" ht="25.5" customHeight="1">
      <c r="A44" s="29"/>
      <c r="B44" s="99" t="s">
        <v>16</v>
      </c>
      <c r="C44" s="100"/>
      <c r="D44" s="100"/>
      <c r="E44" s="100"/>
      <c r="F44" s="100"/>
      <c r="G44" s="100"/>
      <c r="H44" s="101"/>
      <c r="I44" s="30">
        <f>SUM(I40:I43)</f>
        <v>4149.102</v>
      </c>
      <c r="J44" s="44"/>
      <c r="K44" s="45" t="s">
        <v>8</v>
      </c>
      <c r="L44" s="32">
        <f>SUM(L40:L43)</f>
        <v>0</v>
      </c>
      <c r="M44" s="28"/>
    </row>
    <row r="45" spans="1:13" s="2" customFormat="1" ht="20.25">
      <c r="A45" s="108" t="s">
        <v>225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</row>
    <row r="46" spans="1:13" s="2" customFormat="1" ht="25.5" customHeight="1">
      <c r="A46" s="43" t="s">
        <v>0</v>
      </c>
      <c r="B46" s="43" t="s">
        <v>1</v>
      </c>
      <c r="C46" s="43" t="s">
        <v>135</v>
      </c>
      <c r="D46" s="43" t="s">
        <v>136</v>
      </c>
      <c r="E46" s="43" t="s">
        <v>2</v>
      </c>
      <c r="F46" s="43" t="s">
        <v>3</v>
      </c>
      <c r="G46" s="93" t="s">
        <v>14</v>
      </c>
      <c r="H46" s="93"/>
      <c r="I46" s="43" t="s">
        <v>11</v>
      </c>
      <c r="J46" s="43" t="s">
        <v>12</v>
      </c>
      <c r="K46" s="43" t="s">
        <v>9</v>
      </c>
      <c r="L46" s="43" t="s">
        <v>13</v>
      </c>
      <c r="M46" s="43" t="s">
        <v>15</v>
      </c>
    </row>
    <row r="47" spans="1:13" ht="33.75">
      <c r="A47" s="89" t="s">
        <v>185</v>
      </c>
      <c r="B47" s="36" t="s">
        <v>233</v>
      </c>
      <c r="C47" s="36"/>
      <c r="D47" s="36"/>
      <c r="E47" s="16" t="s">
        <v>4</v>
      </c>
      <c r="F47" s="15">
        <v>1</v>
      </c>
      <c r="G47" s="15" t="s">
        <v>5</v>
      </c>
      <c r="H47" s="40">
        <v>0</v>
      </c>
      <c r="I47" s="17">
        <f>F47*H47</f>
        <v>0</v>
      </c>
      <c r="J47" s="9" t="s">
        <v>10</v>
      </c>
      <c r="K47" s="11">
        <v>0</v>
      </c>
      <c r="L47" s="12">
        <f>K47*F47</f>
        <v>0</v>
      </c>
      <c r="M47" s="44"/>
    </row>
    <row r="48" spans="1:13" ht="45">
      <c r="A48" s="90"/>
      <c r="B48" s="36" t="s">
        <v>227</v>
      </c>
      <c r="C48" s="36"/>
      <c r="D48" s="36"/>
      <c r="E48" s="13" t="s">
        <v>19</v>
      </c>
      <c r="F48" s="18">
        <v>0.48</v>
      </c>
      <c r="G48" s="15" t="s">
        <v>25</v>
      </c>
      <c r="H48" s="40">
        <f>150+(150*2/100)</f>
        <v>153</v>
      </c>
      <c r="I48" s="17">
        <f>F48*H48</f>
        <v>73.44</v>
      </c>
      <c r="J48" s="9" t="s">
        <v>10</v>
      </c>
      <c r="K48" s="11">
        <v>0</v>
      </c>
      <c r="L48" s="12">
        <f>K48*F48</f>
        <v>0</v>
      </c>
      <c r="M48" s="29"/>
    </row>
    <row r="49" spans="1:13" ht="33.75">
      <c r="A49" s="90"/>
      <c r="B49" s="36" t="s">
        <v>23</v>
      </c>
      <c r="C49" s="36"/>
      <c r="D49" s="37" t="s">
        <v>137</v>
      </c>
      <c r="E49" s="13" t="s">
        <v>19</v>
      </c>
      <c r="F49" s="18">
        <f>F48</f>
        <v>0.48</v>
      </c>
      <c r="G49" s="15" t="s">
        <v>26</v>
      </c>
      <c r="H49" s="40">
        <f>440+(440*2/100)</f>
        <v>448.8</v>
      </c>
      <c r="I49" s="17">
        <f>F49*H49</f>
        <v>215.424</v>
      </c>
      <c r="J49" s="9" t="s">
        <v>10</v>
      </c>
      <c r="K49" s="11">
        <v>0</v>
      </c>
      <c r="L49" s="12">
        <f>K49*F49</f>
        <v>0</v>
      </c>
      <c r="M49" s="29"/>
    </row>
    <row r="50" spans="1:13" ht="24" customHeight="1">
      <c r="A50" s="91"/>
      <c r="B50" s="44" t="s">
        <v>254</v>
      </c>
      <c r="C50" s="27"/>
      <c r="D50" s="44"/>
      <c r="E50" s="15" t="s">
        <v>4</v>
      </c>
      <c r="F50" s="15">
        <v>1</v>
      </c>
      <c r="G50" s="15" t="s">
        <v>255</v>
      </c>
      <c r="H50" s="40">
        <v>120</v>
      </c>
      <c r="I50" s="17">
        <f>F50*H50</f>
        <v>120</v>
      </c>
      <c r="J50" s="9" t="s">
        <v>10</v>
      </c>
      <c r="K50" s="11">
        <v>0</v>
      </c>
      <c r="L50" s="12">
        <f>K50*F50</f>
        <v>0</v>
      </c>
      <c r="M50" s="29"/>
    </row>
    <row r="51" spans="1:13" ht="25.5" customHeight="1">
      <c r="A51" s="29"/>
      <c r="B51" s="93" t="s">
        <v>16</v>
      </c>
      <c r="C51" s="93"/>
      <c r="D51" s="93"/>
      <c r="E51" s="93"/>
      <c r="F51" s="93"/>
      <c r="G51" s="93"/>
      <c r="H51" s="93"/>
      <c r="I51" s="30">
        <f>SUM(I47:I50)</f>
        <v>408.86400000000003</v>
      </c>
      <c r="J51" s="44"/>
      <c r="K51" s="45" t="s">
        <v>8</v>
      </c>
      <c r="L51" s="31">
        <f>SUM(L47:L50)</f>
        <v>0</v>
      </c>
      <c r="M51" s="29"/>
    </row>
    <row r="52" spans="1:13" s="2" customFormat="1" ht="20.25">
      <c r="A52" s="108" t="s">
        <v>225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</row>
    <row r="53" spans="1:13" ht="25.5">
      <c r="A53" s="43" t="s">
        <v>0</v>
      </c>
      <c r="B53" s="43" t="s">
        <v>1</v>
      </c>
      <c r="C53" s="43" t="s">
        <v>135</v>
      </c>
      <c r="D53" s="43" t="s">
        <v>136</v>
      </c>
      <c r="E53" s="43" t="s">
        <v>2</v>
      </c>
      <c r="F53" s="43" t="s">
        <v>3</v>
      </c>
      <c r="G53" s="93" t="s">
        <v>14</v>
      </c>
      <c r="H53" s="93"/>
      <c r="I53" s="43" t="s">
        <v>11</v>
      </c>
      <c r="J53" s="43" t="s">
        <v>12</v>
      </c>
      <c r="K53" s="43" t="s">
        <v>9</v>
      </c>
      <c r="L53" s="43" t="s">
        <v>13</v>
      </c>
      <c r="M53" s="43" t="s">
        <v>15</v>
      </c>
    </row>
    <row r="54" spans="1:13" ht="33.75">
      <c r="A54" s="89" t="s">
        <v>161</v>
      </c>
      <c r="B54" s="36" t="s">
        <v>233</v>
      </c>
      <c r="C54" s="36"/>
      <c r="D54" s="36"/>
      <c r="E54" s="13" t="s">
        <v>4</v>
      </c>
      <c r="F54" s="15">
        <v>1</v>
      </c>
      <c r="G54" s="15" t="s">
        <v>5</v>
      </c>
      <c r="H54" s="40">
        <v>0</v>
      </c>
      <c r="I54" s="17">
        <f>F54*H54</f>
        <v>0</v>
      </c>
      <c r="J54" s="9" t="s">
        <v>10</v>
      </c>
      <c r="K54" s="11">
        <v>0</v>
      </c>
      <c r="L54" s="12">
        <f>K54*F54</f>
        <v>0</v>
      </c>
      <c r="M54" s="28"/>
    </row>
    <row r="55" spans="1:13" ht="45">
      <c r="A55" s="90"/>
      <c r="B55" s="36" t="s">
        <v>227</v>
      </c>
      <c r="C55" s="36"/>
      <c r="D55" s="36"/>
      <c r="E55" s="13" t="s">
        <v>19</v>
      </c>
      <c r="F55" s="18">
        <v>0.66</v>
      </c>
      <c r="G55" s="15" t="s">
        <v>25</v>
      </c>
      <c r="H55" s="40">
        <v>0</v>
      </c>
      <c r="I55" s="17">
        <f>F55*H55</f>
        <v>0</v>
      </c>
      <c r="J55" s="9" t="s">
        <v>10</v>
      </c>
      <c r="K55" s="11">
        <v>0</v>
      </c>
      <c r="L55" s="12">
        <f>K55*F55</f>
        <v>0</v>
      </c>
      <c r="M55" s="43"/>
    </row>
    <row r="56" spans="1:13" ht="33.75">
      <c r="A56" s="90"/>
      <c r="B56" s="36" t="s">
        <v>23</v>
      </c>
      <c r="C56" s="37"/>
      <c r="D56" s="37" t="s">
        <v>137</v>
      </c>
      <c r="E56" s="13" t="s">
        <v>19</v>
      </c>
      <c r="F56" s="18">
        <f>F55</f>
        <v>0.66</v>
      </c>
      <c r="G56" s="15" t="s">
        <v>26</v>
      </c>
      <c r="H56" s="40">
        <v>0</v>
      </c>
      <c r="I56" s="17">
        <f>F56*H56</f>
        <v>0</v>
      </c>
      <c r="J56" s="9" t="s">
        <v>10</v>
      </c>
      <c r="K56" s="11">
        <v>0</v>
      </c>
      <c r="L56" s="12">
        <f>K56*F56</f>
        <v>0</v>
      </c>
      <c r="M56" s="43"/>
    </row>
    <row r="57" spans="1:13" ht="27.75" customHeight="1">
      <c r="A57" s="91"/>
      <c r="B57" s="44" t="s">
        <v>254</v>
      </c>
      <c r="C57" s="27"/>
      <c r="D57" s="44"/>
      <c r="E57" s="15" t="s">
        <v>4</v>
      </c>
      <c r="F57" s="15">
        <v>1</v>
      </c>
      <c r="G57" s="15" t="s">
        <v>255</v>
      </c>
      <c r="H57" s="40">
        <v>120</v>
      </c>
      <c r="I57" s="17">
        <f>F57*H57</f>
        <v>120</v>
      </c>
      <c r="J57" s="9" t="s">
        <v>10</v>
      </c>
      <c r="K57" s="11">
        <v>0</v>
      </c>
      <c r="L57" s="12">
        <f>K57*F57</f>
        <v>0</v>
      </c>
      <c r="M57" s="43"/>
    </row>
    <row r="58" spans="1:13" ht="25.5" customHeight="1">
      <c r="A58" s="29"/>
      <c r="B58" s="93" t="s">
        <v>16</v>
      </c>
      <c r="C58" s="93"/>
      <c r="D58" s="93"/>
      <c r="E58" s="93"/>
      <c r="F58" s="93"/>
      <c r="G58" s="93"/>
      <c r="H58" s="93"/>
      <c r="I58" s="30">
        <f>SUM(I54:I57)</f>
        <v>120</v>
      </c>
      <c r="J58" s="44"/>
      <c r="K58" s="45" t="s">
        <v>8</v>
      </c>
      <c r="L58" s="31">
        <f>SUM(L54:L57)</f>
        <v>0</v>
      </c>
      <c r="M58" s="28"/>
    </row>
  </sheetData>
  <sheetProtection password="DE9F" sheet="1" objects="1" scenarios="1"/>
  <mergeCells count="34">
    <mergeCell ref="B58:H58"/>
    <mergeCell ref="B44:H44"/>
    <mergeCell ref="A45:M45"/>
    <mergeCell ref="G46:H46"/>
    <mergeCell ref="B51:H51"/>
    <mergeCell ref="A47:A50"/>
    <mergeCell ref="A54:A57"/>
    <mergeCell ref="A19:A22"/>
    <mergeCell ref="A26:A29"/>
    <mergeCell ref="A33:A36"/>
    <mergeCell ref="A52:M52"/>
    <mergeCell ref="G53:H53"/>
    <mergeCell ref="A40:A43"/>
    <mergeCell ref="G39:H39"/>
    <mergeCell ref="B23:H23"/>
    <mergeCell ref="A24:M24"/>
    <mergeCell ref="G25:H25"/>
    <mergeCell ref="B30:H30"/>
    <mergeCell ref="A31:M31"/>
    <mergeCell ref="G32:H32"/>
    <mergeCell ref="B37:H37"/>
    <mergeCell ref="A38:M38"/>
    <mergeCell ref="G18:H18"/>
    <mergeCell ref="A1:M1"/>
    <mergeCell ref="A2:M2"/>
    <mergeCell ref="A3:M3"/>
    <mergeCell ref="G4:H4"/>
    <mergeCell ref="B9:H9"/>
    <mergeCell ref="A10:M10"/>
    <mergeCell ref="G11:H11"/>
    <mergeCell ref="B16:H16"/>
    <mergeCell ref="A17:M17"/>
    <mergeCell ref="A5:A8"/>
    <mergeCell ref="A12:A15"/>
  </mergeCells>
  <printOptions horizontalCentered="1"/>
  <pageMargins left="0.1968503937007874" right="0.1968503937007874" top="0.984251968503937" bottom="0" header="0.5118110236220472" footer="0.5118110236220472"/>
  <pageSetup fitToHeight="3" fitToWidth="1" horizontalDpi="600" verticalDpi="600" orientation="portrait" paperSize="9" scale="61" r:id="rId1"/>
  <headerFooter alignWithMargins="0">
    <oddHeader>&amp;LLOTTO 1 RUP TURBIGO&amp;RTABELLA 10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72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15.140625" style="1" customWidth="1"/>
    <col min="2" max="2" width="26.7109375" style="1" customWidth="1"/>
    <col min="3" max="4" width="4.28125" style="1" customWidth="1"/>
    <col min="5" max="5" width="7.7109375" style="1" bestFit="1" customWidth="1"/>
    <col min="6" max="6" width="9.28125" style="1" bestFit="1" customWidth="1"/>
    <col min="7" max="7" width="10.7109375" style="1" bestFit="1" customWidth="1"/>
    <col min="8" max="8" width="13.7109375" style="1" bestFit="1" customWidth="1"/>
    <col min="9" max="9" width="12.57421875" style="1" bestFit="1" customWidth="1"/>
    <col min="10" max="10" width="17.57421875" style="1" bestFit="1" customWidth="1"/>
    <col min="11" max="11" width="15.7109375" style="6" bestFit="1" customWidth="1"/>
    <col min="12" max="12" width="14.00390625" style="7" bestFit="1" customWidth="1"/>
    <col min="13" max="13" width="14.7109375" style="1" bestFit="1" customWidth="1"/>
    <col min="14" max="16384" width="9.140625" style="1" customWidth="1"/>
  </cols>
  <sheetData>
    <row r="1" spans="1:13" ht="18">
      <c r="A1" s="94" t="s">
        <v>110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s="5" customFormat="1" ht="20.25">
      <c r="A2" s="95" t="s">
        <v>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s="2" customFormat="1" ht="20.25">
      <c r="A3" s="92" t="s">
        <v>111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5" customFormat="1" ht="25.5">
      <c r="A4" s="46" t="s">
        <v>0</v>
      </c>
      <c r="B4" s="46" t="s">
        <v>1</v>
      </c>
      <c r="C4" s="46" t="s">
        <v>135</v>
      </c>
      <c r="D4" s="46" t="s">
        <v>136</v>
      </c>
      <c r="E4" s="46" t="s">
        <v>2</v>
      </c>
      <c r="F4" s="46" t="s">
        <v>3</v>
      </c>
      <c r="G4" s="93" t="s">
        <v>14</v>
      </c>
      <c r="H4" s="93"/>
      <c r="I4" s="46" t="s">
        <v>11</v>
      </c>
      <c r="J4" s="46" t="s">
        <v>12</v>
      </c>
      <c r="K4" s="46" t="s">
        <v>9</v>
      </c>
      <c r="L4" s="46" t="s">
        <v>13</v>
      </c>
      <c r="M4" s="46" t="s">
        <v>15</v>
      </c>
    </row>
    <row r="5" spans="1:13" s="5" customFormat="1" ht="33.75">
      <c r="A5" s="89" t="s">
        <v>172</v>
      </c>
      <c r="B5" s="47" t="s">
        <v>88</v>
      </c>
      <c r="C5" s="47"/>
      <c r="D5" s="47"/>
      <c r="E5" s="13" t="s">
        <v>4</v>
      </c>
      <c r="F5" s="15">
        <v>1</v>
      </c>
      <c r="G5" s="15" t="s">
        <v>5</v>
      </c>
      <c r="H5" s="40">
        <v>0</v>
      </c>
      <c r="I5" s="17">
        <f>F5*H5</f>
        <v>0</v>
      </c>
      <c r="J5" s="9" t="s">
        <v>10</v>
      </c>
      <c r="K5" s="11">
        <v>0</v>
      </c>
      <c r="L5" s="12">
        <f>K5*F5</f>
        <v>0</v>
      </c>
      <c r="M5" s="47"/>
    </row>
    <row r="6" spans="1:13" s="5" customFormat="1" ht="45">
      <c r="A6" s="90"/>
      <c r="B6" s="47" t="s">
        <v>89</v>
      </c>
      <c r="C6" s="47"/>
      <c r="D6" s="47"/>
      <c r="E6" s="13" t="s">
        <v>19</v>
      </c>
      <c r="F6" s="18">
        <v>0.149</v>
      </c>
      <c r="G6" s="15" t="s">
        <v>25</v>
      </c>
      <c r="H6" s="40">
        <f>150+150*2/100</f>
        <v>153</v>
      </c>
      <c r="I6" s="17">
        <f>F6*H6</f>
        <v>22.797</v>
      </c>
      <c r="J6" s="9" t="s">
        <v>10</v>
      </c>
      <c r="K6" s="11">
        <v>0</v>
      </c>
      <c r="L6" s="12">
        <f>K6*F6</f>
        <v>0</v>
      </c>
      <c r="M6" s="28"/>
    </row>
    <row r="7" spans="1:13" s="5" customFormat="1" ht="33.75">
      <c r="A7" s="90"/>
      <c r="B7" s="47" t="s">
        <v>23</v>
      </c>
      <c r="C7" s="27" t="s">
        <v>137</v>
      </c>
      <c r="D7" s="47"/>
      <c r="E7" s="13" t="s">
        <v>19</v>
      </c>
      <c r="F7" s="18">
        <f>F6</f>
        <v>0.149</v>
      </c>
      <c r="G7" s="15" t="s">
        <v>26</v>
      </c>
      <c r="H7" s="40">
        <f>440+440*2/100</f>
        <v>448.8</v>
      </c>
      <c r="I7" s="17">
        <f>F7*H7</f>
        <v>66.8712</v>
      </c>
      <c r="J7" s="9" t="s">
        <v>10</v>
      </c>
      <c r="K7" s="11">
        <v>0</v>
      </c>
      <c r="L7" s="12">
        <f>K7*F7</f>
        <v>0</v>
      </c>
      <c r="M7" s="28"/>
    </row>
    <row r="8" spans="1:13" s="5" customFormat="1" ht="25.5" customHeight="1">
      <c r="A8" s="91"/>
      <c r="B8" s="47" t="s">
        <v>254</v>
      </c>
      <c r="C8" s="27"/>
      <c r="D8" s="47"/>
      <c r="E8" s="15" t="s">
        <v>4</v>
      </c>
      <c r="F8" s="15">
        <v>1</v>
      </c>
      <c r="G8" s="15" t="s">
        <v>255</v>
      </c>
      <c r="H8" s="40">
        <v>120</v>
      </c>
      <c r="I8" s="17">
        <f>F8*H8</f>
        <v>120</v>
      </c>
      <c r="J8" s="9" t="s">
        <v>10</v>
      </c>
      <c r="K8" s="11">
        <v>0</v>
      </c>
      <c r="L8" s="12">
        <f>K8*F8</f>
        <v>0</v>
      </c>
      <c r="M8" s="28"/>
    </row>
    <row r="9" spans="1:13" ht="25.5" customHeight="1">
      <c r="A9" s="29"/>
      <c r="B9" s="93" t="s">
        <v>16</v>
      </c>
      <c r="C9" s="93"/>
      <c r="D9" s="93"/>
      <c r="E9" s="93"/>
      <c r="F9" s="93"/>
      <c r="G9" s="93"/>
      <c r="H9" s="93"/>
      <c r="I9" s="30">
        <f>SUM(I5:I7)</f>
        <v>89.6682</v>
      </c>
      <c r="J9" s="47"/>
      <c r="K9" s="45" t="s">
        <v>8</v>
      </c>
      <c r="L9" s="32">
        <f>SUM(L5:L7)</f>
        <v>0</v>
      </c>
      <c r="M9" s="28"/>
    </row>
    <row r="10" spans="1:13" s="2" customFormat="1" ht="20.25">
      <c r="A10" s="92" t="s">
        <v>169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</row>
    <row r="11" spans="1:13" s="5" customFormat="1" ht="25.5">
      <c r="A11" s="46" t="s">
        <v>0</v>
      </c>
      <c r="B11" s="46" t="s">
        <v>1</v>
      </c>
      <c r="C11" s="46" t="s">
        <v>135</v>
      </c>
      <c r="D11" s="46" t="s">
        <v>136</v>
      </c>
      <c r="E11" s="46" t="s">
        <v>2</v>
      </c>
      <c r="F11" s="46" t="s">
        <v>3</v>
      </c>
      <c r="G11" s="93" t="s">
        <v>14</v>
      </c>
      <c r="H11" s="93"/>
      <c r="I11" s="46" t="s">
        <v>11</v>
      </c>
      <c r="J11" s="46" t="s">
        <v>12</v>
      </c>
      <c r="K11" s="46" t="s">
        <v>9</v>
      </c>
      <c r="L11" s="46" t="s">
        <v>13</v>
      </c>
      <c r="M11" s="46" t="s">
        <v>15</v>
      </c>
    </row>
    <row r="12" spans="1:13" s="5" customFormat="1" ht="22.5" customHeight="1">
      <c r="A12" s="89" t="s">
        <v>145</v>
      </c>
      <c r="B12" s="47" t="s">
        <v>170</v>
      </c>
      <c r="C12" s="47"/>
      <c r="D12" s="47"/>
      <c r="E12" s="13" t="s">
        <v>4</v>
      </c>
      <c r="F12" s="15">
        <v>0</v>
      </c>
      <c r="G12" s="15" t="s">
        <v>5</v>
      </c>
      <c r="H12" s="40">
        <v>0</v>
      </c>
      <c r="I12" s="17">
        <f>F12*H12</f>
        <v>0</v>
      </c>
      <c r="J12" s="9" t="s">
        <v>10</v>
      </c>
      <c r="K12" s="11">
        <v>0</v>
      </c>
      <c r="L12" s="12">
        <f>K12*F12</f>
        <v>0</v>
      </c>
      <c r="M12" s="47"/>
    </row>
    <row r="13" spans="1:13" s="5" customFormat="1" ht="45">
      <c r="A13" s="90"/>
      <c r="B13" s="47" t="s">
        <v>171</v>
      </c>
      <c r="C13" s="47"/>
      <c r="D13" s="47"/>
      <c r="E13" s="13" t="s">
        <v>19</v>
      </c>
      <c r="F13" s="18">
        <v>0.5</v>
      </c>
      <c r="G13" s="15" t="s">
        <v>25</v>
      </c>
      <c r="H13" s="40">
        <f>200+200*2/100</f>
        <v>204</v>
      </c>
      <c r="I13" s="17">
        <f>F13*H13</f>
        <v>102</v>
      </c>
      <c r="J13" s="9" t="s">
        <v>10</v>
      </c>
      <c r="K13" s="11">
        <v>0</v>
      </c>
      <c r="L13" s="12">
        <f>K13*F13</f>
        <v>0</v>
      </c>
      <c r="M13" s="46"/>
    </row>
    <row r="14" spans="1:13" s="5" customFormat="1" ht="33.75">
      <c r="A14" s="90"/>
      <c r="B14" s="47" t="s">
        <v>24</v>
      </c>
      <c r="C14" s="27"/>
      <c r="D14" s="47"/>
      <c r="E14" s="13" t="s">
        <v>19</v>
      </c>
      <c r="F14" s="18">
        <f>F13</f>
        <v>0.5</v>
      </c>
      <c r="G14" s="15" t="s">
        <v>26</v>
      </c>
      <c r="H14" s="40">
        <f>350+350*2/100</f>
        <v>357</v>
      </c>
      <c r="I14" s="17">
        <f>F14*H14</f>
        <v>178.5</v>
      </c>
      <c r="J14" s="9" t="s">
        <v>10</v>
      </c>
      <c r="K14" s="11">
        <v>0</v>
      </c>
      <c r="L14" s="12">
        <f>K14*F14</f>
        <v>0</v>
      </c>
      <c r="M14" s="46"/>
    </row>
    <row r="15" spans="1:13" s="5" customFormat="1" ht="26.25" customHeight="1">
      <c r="A15" s="91"/>
      <c r="B15" s="47" t="s">
        <v>254</v>
      </c>
      <c r="C15" s="27"/>
      <c r="D15" s="47"/>
      <c r="E15" s="15" t="s">
        <v>4</v>
      </c>
      <c r="F15" s="15">
        <v>1</v>
      </c>
      <c r="G15" s="15" t="s">
        <v>255</v>
      </c>
      <c r="H15" s="40">
        <v>120</v>
      </c>
      <c r="I15" s="17">
        <f>F15*H15</f>
        <v>120</v>
      </c>
      <c r="J15" s="9" t="s">
        <v>10</v>
      </c>
      <c r="K15" s="11">
        <v>0</v>
      </c>
      <c r="L15" s="12">
        <f>K15*F15</f>
        <v>0</v>
      </c>
      <c r="M15" s="46"/>
    </row>
    <row r="16" spans="1:13" ht="25.5" customHeight="1">
      <c r="A16" s="29"/>
      <c r="B16" s="93" t="s">
        <v>16</v>
      </c>
      <c r="C16" s="93"/>
      <c r="D16" s="93"/>
      <c r="E16" s="93"/>
      <c r="F16" s="93"/>
      <c r="G16" s="93"/>
      <c r="H16" s="93"/>
      <c r="I16" s="30">
        <f>SUM(I12:I15)</f>
        <v>400.5</v>
      </c>
      <c r="J16" s="47"/>
      <c r="K16" s="45" t="s">
        <v>8</v>
      </c>
      <c r="L16" s="32">
        <f>SUM(L12:L15)</f>
        <v>0</v>
      </c>
      <c r="M16" s="28"/>
    </row>
    <row r="17" spans="1:13" s="2" customFormat="1" ht="20.25">
      <c r="A17" s="92" t="s">
        <v>111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</row>
    <row r="18" spans="1:13" s="5" customFormat="1" ht="25.5">
      <c r="A18" s="46" t="s">
        <v>0</v>
      </c>
      <c r="B18" s="46" t="s">
        <v>1</v>
      </c>
      <c r="C18" s="46" t="s">
        <v>135</v>
      </c>
      <c r="D18" s="46" t="s">
        <v>136</v>
      </c>
      <c r="E18" s="46" t="s">
        <v>2</v>
      </c>
      <c r="F18" s="46" t="s">
        <v>3</v>
      </c>
      <c r="G18" s="93" t="s">
        <v>14</v>
      </c>
      <c r="H18" s="93"/>
      <c r="I18" s="46" t="s">
        <v>11</v>
      </c>
      <c r="J18" s="46" t="s">
        <v>12</v>
      </c>
      <c r="K18" s="46" t="s">
        <v>9</v>
      </c>
      <c r="L18" s="46" t="s">
        <v>13</v>
      </c>
      <c r="M18" s="46" t="s">
        <v>15</v>
      </c>
    </row>
    <row r="19" spans="1:13" s="5" customFormat="1" ht="45">
      <c r="A19" s="89" t="s">
        <v>139</v>
      </c>
      <c r="B19" s="47" t="s">
        <v>90</v>
      </c>
      <c r="C19" s="47"/>
      <c r="D19" s="47"/>
      <c r="E19" s="13" t="s">
        <v>4</v>
      </c>
      <c r="F19" s="15">
        <v>1</v>
      </c>
      <c r="G19" s="15" t="s">
        <v>5</v>
      </c>
      <c r="H19" s="40">
        <v>0</v>
      </c>
      <c r="I19" s="17">
        <f>F19*H19</f>
        <v>0</v>
      </c>
      <c r="J19" s="9" t="s">
        <v>10</v>
      </c>
      <c r="K19" s="11">
        <v>0</v>
      </c>
      <c r="L19" s="12">
        <f>K19*F19</f>
        <v>0</v>
      </c>
      <c r="M19" s="47"/>
    </row>
    <row r="20" spans="1:13" s="5" customFormat="1" ht="45">
      <c r="A20" s="90"/>
      <c r="B20" s="47" t="s">
        <v>91</v>
      </c>
      <c r="C20" s="47"/>
      <c r="D20" s="47"/>
      <c r="E20" s="13" t="s">
        <v>19</v>
      </c>
      <c r="F20" s="18">
        <v>1.5</v>
      </c>
      <c r="G20" s="15" t="s">
        <v>25</v>
      </c>
      <c r="H20" s="40">
        <v>0</v>
      </c>
      <c r="I20" s="17">
        <f>F20*H20</f>
        <v>0</v>
      </c>
      <c r="J20" s="9" t="s">
        <v>10</v>
      </c>
      <c r="K20" s="11">
        <v>0</v>
      </c>
      <c r="L20" s="12">
        <f>K20*F20</f>
        <v>0</v>
      </c>
      <c r="M20" s="46"/>
    </row>
    <row r="21" spans="1:13" s="5" customFormat="1" ht="33.75">
      <c r="A21" s="90"/>
      <c r="B21" s="47" t="s">
        <v>24</v>
      </c>
      <c r="C21" s="27" t="s">
        <v>137</v>
      </c>
      <c r="D21" s="47"/>
      <c r="E21" s="13" t="s">
        <v>19</v>
      </c>
      <c r="F21" s="18">
        <f>F20</f>
        <v>1.5</v>
      </c>
      <c r="G21" s="15" t="s">
        <v>26</v>
      </c>
      <c r="H21" s="40">
        <v>0</v>
      </c>
      <c r="I21" s="17">
        <f>F21*H21</f>
        <v>0</v>
      </c>
      <c r="J21" s="9" t="s">
        <v>10</v>
      </c>
      <c r="K21" s="11">
        <v>0</v>
      </c>
      <c r="L21" s="12">
        <f>K21*F21</f>
        <v>0</v>
      </c>
      <c r="M21" s="46"/>
    </row>
    <row r="22" spans="1:13" s="5" customFormat="1" ht="31.5" customHeight="1">
      <c r="A22" s="91"/>
      <c r="B22" s="47" t="s">
        <v>254</v>
      </c>
      <c r="C22" s="27"/>
      <c r="D22" s="47"/>
      <c r="E22" s="15" t="s">
        <v>4</v>
      </c>
      <c r="F22" s="15">
        <v>1</v>
      </c>
      <c r="G22" s="15" t="s">
        <v>255</v>
      </c>
      <c r="H22" s="40">
        <v>120</v>
      </c>
      <c r="I22" s="17">
        <f>F22*H22</f>
        <v>120</v>
      </c>
      <c r="J22" s="9" t="s">
        <v>10</v>
      </c>
      <c r="K22" s="11">
        <v>0</v>
      </c>
      <c r="L22" s="12">
        <f>K22*F22</f>
        <v>0</v>
      </c>
      <c r="M22" s="46"/>
    </row>
    <row r="23" spans="1:13" ht="25.5" customHeight="1">
      <c r="A23" s="29"/>
      <c r="B23" s="93" t="s">
        <v>16</v>
      </c>
      <c r="C23" s="93"/>
      <c r="D23" s="93"/>
      <c r="E23" s="93"/>
      <c r="F23" s="93"/>
      <c r="G23" s="93"/>
      <c r="H23" s="93"/>
      <c r="I23" s="30">
        <f>SUM(I19:I22)</f>
        <v>120</v>
      </c>
      <c r="J23" s="47"/>
      <c r="K23" s="45" t="s">
        <v>8</v>
      </c>
      <c r="L23" s="32">
        <f>SUM(L19:L22)</f>
        <v>0</v>
      </c>
      <c r="M23" s="28"/>
    </row>
    <row r="24" spans="1:13" s="2" customFormat="1" ht="20.25">
      <c r="A24" s="92" t="s">
        <v>111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</row>
    <row r="25" spans="1:13" s="5" customFormat="1" ht="25.5">
      <c r="A25" s="46" t="s">
        <v>0</v>
      </c>
      <c r="B25" s="46" t="s">
        <v>1</v>
      </c>
      <c r="C25" s="46" t="s">
        <v>135</v>
      </c>
      <c r="D25" s="46" t="s">
        <v>136</v>
      </c>
      <c r="E25" s="46" t="s">
        <v>2</v>
      </c>
      <c r="F25" s="46" t="s">
        <v>3</v>
      </c>
      <c r="G25" s="93" t="s">
        <v>14</v>
      </c>
      <c r="H25" s="93"/>
      <c r="I25" s="46" t="s">
        <v>11</v>
      </c>
      <c r="J25" s="46" t="s">
        <v>12</v>
      </c>
      <c r="K25" s="46" t="s">
        <v>9</v>
      </c>
      <c r="L25" s="46" t="s">
        <v>13</v>
      </c>
      <c r="M25" s="46" t="s">
        <v>15</v>
      </c>
    </row>
    <row r="26" spans="1:13" s="5" customFormat="1" ht="33.75">
      <c r="A26" s="89" t="s">
        <v>32</v>
      </c>
      <c r="B26" s="47" t="s">
        <v>88</v>
      </c>
      <c r="C26" s="47"/>
      <c r="D26" s="47"/>
      <c r="E26" s="13" t="s">
        <v>4</v>
      </c>
      <c r="F26" s="15">
        <v>1</v>
      </c>
      <c r="G26" s="15" t="s">
        <v>5</v>
      </c>
      <c r="H26" s="40">
        <v>0</v>
      </c>
      <c r="I26" s="17">
        <f>F26*H26</f>
        <v>0</v>
      </c>
      <c r="J26" s="9" t="s">
        <v>10</v>
      </c>
      <c r="K26" s="11">
        <v>0</v>
      </c>
      <c r="L26" s="12">
        <f>K26*F26</f>
        <v>0</v>
      </c>
      <c r="M26" s="28"/>
    </row>
    <row r="27" spans="1:13" s="5" customFormat="1" ht="45">
      <c r="A27" s="90"/>
      <c r="B27" s="47" t="s">
        <v>89</v>
      </c>
      <c r="C27" s="47"/>
      <c r="D27" s="47"/>
      <c r="E27" s="13" t="s">
        <v>19</v>
      </c>
      <c r="F27" s="18">
        <v>0.1</v>
      </c>
      <c r="G27" s="15" t="s">
        <v>25</v>
      </c>
      <c r="H27" s="40">
        <f>150+150*2/100</f>
        <v>153</v>
      </c>
      <c r="I27" s="17">
        <f>F27*H27</f>
        <v>15.3</v>
      </c>
      <c r="J27" s="9" t="s">
        <v>10</v>
      </c>
      <c r="K27" s="11">
        <v>0</v>
      </c>
      <c r="L27" s="12">
        <f>K27*F27</f>
        <v>0</v>
      </c>
      <c r="M27" s="28"/>
    </row>
    <row r="28" spans="1:13" s="5" customFormat="1" ht="33.75">
      <c r="A28" s="90"/>
      <c r="B28" s="47" t="s">
        <v>23</v>
      </c>
      <c r="C28" s="47"/>
      <c r="D28" s="27" t="s">
        <v>137</v>
      </c>
      <c r="E28" s="13" t="s">
        <v>19</v>
      </c>
      <c r="F28" s="18">
        <f>F27</f>
        <v>0.1</v>
      </c>
      <c r="G28" s="15" t="s">
        <v>26</v>
      </c>
      <c r="H28" s="40">
        <f>1800+1800*2/100</f>
        <v>1836</v>
      </c>
      <c r="I28" s="17">
        <f>F28*H28</f>
        <v>183.60000000000002</v>
      </c>
      <c r="J28" s="9" t="s">
        <v>10</v>
      </c>
      <c r="K28" s="11">
        <v>0</v>
      </c>
      <c r="L28" s="12">
        <f>K28*F28</f>
        <v>0</v>
      </c>
      <c r="M28" s="28"/>
    </row>
    <row r="29" spans="1:13" s="5" customFormat="1" ht="30" customHeight="1">
      <c r="A29" s="91"/>
      <c r="B29" s="47" t="s">
        <v>254</v>
      </c>
      <c r="C29" s="27"/>
      <c r="D29" s="47"/>
      <c r="E29" s="15" t="s">
        <v>4</v>
      </c>
      <c r="F29" s="15">
        <v>1</v>
      </c>
      <c r="G29" s="15" t="s">
        <v>255</v>
      </c>
      <c r="H29" s="40">
        <v>120</v>
      </c>
      <c r="I29" s="17">
        <f>F29*H29</f>
        <v>120</v>
      </c>
      <c r="J29" s="9" t="s">
        <v>10</v>
      </c>
      <c r="K29" s="11">
        <v>0</v>
      </c>
      <c r="L29" s="12">
        <f>K29*F29</f>
        <v>0</v>
      </c>
      <c r="M29" s="28"/>
    </row>
    <row r="30" spans="1:13" ht="25.5" customHeight="1">
      <c r="A30" s="29"/>
      <c r="B30" s="93" t="s">
        <v>16</v>
      </c>
      <c r="C30" s="93"/>
      <c r="D30" s="93"/>
      <c r="E30" s="93"/>
      <c r="F30" s="93"/>
      <c r="G30" s="93"/>
      <c r="H30" s="93"/>
      <c r="I30" s="30">
        <f>SUM(I26:I29)</f>
        <v>318.90000000000003</v>
      </c>
      <c r="J30" s="47"/>
      <c r="K30" s="45" t="s">
        <v>8</v>
      </c>
      <c r="L30" s="32">
        <f>SUM(L26:L29)</f>
        <v>0</v>
      </c>
      <c r="M30" s="28"/>
    </row>
    <row r="31" spans="1:13" s="2" customFormat="1" ht="20.25">
      <c r="A31" s="92" t="s">
        <v>111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</row>
    <row r="32" spans="1:13" s="5" customFormat="1" ht="25.5">
      <c r="A32" s="46" t="s">
        <v>0</v>
      </c>
      <c r="B32" s="46" t="s">
        <v>1</v>
      </c>
      <c r="C32" s="46" t="s">
        <v>135</v>
      </c>
      <c r="D32" s="46" t="s">
        <v>136</v>
      </c>
      <c r="E32" s="46" t="s">
        <v>2</v>
      </c>
      <c r="F32" s="46" t="s">
        <v>3</v>
      </c>
      <c r="G32" s="93" t="s">
        <v>14</v>
      </c>
      <c r="H32" s="93"/>
      <c r="I32" s="46" t="s">
        <v>11</v>
      </c>
      <c r="J32" s="46" t="s">
        <v>12</v>
      </c>
      <c r="K32" s="46" t="s">
        <v>9</v>
      </c>
      <c r="L32" s="46" t="s">
        <v>13</v>
      </c>
      <c r="M32" s="46" t="s">
        <v>15</v>
      </c>
    </row>
    <row r="33" spans="1:13" s="5" customFormat="1" ht="33.75">
      <c r="A33" s="89" t="s">
        <v>34</v>
      </c>
      <c r="B33" s="47" t="s">
        <v>88</v>
      </c>
      <c r="C33" s="47"/>
      <c r="D33" s="47"/>
      <c r="E33" s="13" t="s">
        <v>4</v>
      </c>
      <c r="F33" s="15">
        <v>1</v>
      </c>
      <c r="G33" s="15" t="s">
        <v>5</v>
      </c>
      <c r="H33" s="40">
        <v>0</v>
      </c>
      <c r="I33" s="17">
        <f>F33*H33</f>
        <v>0</v>
      </c>
      <c r="J33" s="9" t="s">
        <v>10</v>
      </c>
      <c r="K33" s="11">
        <v>0</v>
      </c>
      <c r="L33" s="12">
        <f>K33*F33</f>
        <v>0</v>
      </c>
      <c r="M33" s="28"/>
    </row>
    <row r="34" spans="1:13" s="5" customFormat="1" ht="45">
      <c r="A34" s="90"/>
      <c r="B34" s="47" t="s">
        <v>89</v>
      </c>
      <c r="C34" s="47"/>
      <c r="D34" s="47"/>
      <c r="E34" s="13" t="s">
        <v>19</v>
      </c>
      <c r="F34" s="18">
        <v>0.1</v>
      </c>
      <c r="G34" s="15" t="s">
        <v>25</v>
      </c>
      <c r="H34" s="40">
        <f>150+150*2/100</f>
        <v>153</v>
      </c>
      <c r="I34" s="17">
        <f>F34*H34</f>
        <v>15.3</v>
      </c>
      <c r="J34" s="9" t="s">
        <v>10</v>
      </c>
      <c r="K34" s="11">
        <v>0</v>
      </c>
      <c r="L34" s="12">
        <f>K34*F34</f>
        <v>0</v>
      </c>
      <c r="M34" s="28"/>
    </row>
    <row r="35" spans="1:13" s="5" customFormat="1" ht="33.75">
      <c r="A35" s="90"/>
      <c r="B35" s="47" t="s">
        <v>23</v>
      </c>
      <c r="C35" s="27" t="s">
        <v>137</v>
      </c>
      <c r="D35" s="27" t="s">
        <v>137</v>
      </c>
      <c r="E35" s="13" t="s">
        <v>19</v>
      </c>
      <c r="F35" s="18">
        <f>F34</f>
        <v>0.1</v>
      </c>
      <c r="G35" s="15" t="s">
        <v>26</v>
      </c>
      <c r="H35" s="40">
        <f>420+420*2/100</f>
        <v>428.4</v>
      </c>
      <c r="I35" s="17">
        <f>F35*H35</f>
        <v>42.84</v>
      </c>
      <c r="J35" s="9" t="s">
        <v>10</v>
      </c>
      <c r="K35" s="11">
        <v>0</v>
      </c>
      <c r="L35" s="12">
        <f>K35*F35</f>
        <v>0</v>
      </c>
      <c r="M35" s="28"/>
    </row>
    <row r="36" spans="1:13" s="5" customFormat="1" ht="24" customHeight="1">
      <c r="A36" s="91"/>
      <c r="B36" s="47" t="s">
        <v>254</v>
      </c>
      <c r="C36" s="27"/>
      <c r="D36" s="47"/>
      <c r="E36" s="15" t="s">
        <v>4</v>
      </c>
      <c r="F36" s="15">
        <v>1</v>
      </c>
      <c r="G36" s="15" t="s">
        <v>255</v>
      </c>
      <c r="H36" s="40">
        <v>120</v>
      </c>
      <c r="I36" s="17">
        <f>F36*H36</f>
        <v>120</v>
      </c>
      <c r="J36" s="9" t="s">
        <v>10</v>
      </c>
      <c r="K36" s="11">
        <v>0</v>
      </c>
      <c r="L36" s="12">
        <f>K36*F36</f>
        <v>0</v>
      </c>
      <c r="M36" s="28"/>
    </row>
    <row r="37" spans="1:13" ht="25.5" customHeight="1">
      <c r="A37" s="29"/>
      <c r="B37" s="93" t="s">
        <v>16</v>
      </c>
      <c r="C37" s="93"/>
      <c r="D37" s="93"/>
      <c r="E37" s="93"/>
      <c r="F37" s="93"/>
      <c r="G37" s="93"/>
      <c r="H37" s="93"/>
      <c r="I37" s="30">
        <f>SUM(I33:I36)</f>
        <v>178.14</v>
      </c>
      <c r="J37" s="47"/>
      <c r="K37" s="45" t="s">
        <v>8</v>
      </c>
      <c r="L37" s="32">
        <f>SUM(L33:L36)</f>
        <v>0</v>
      </c>
      <c r="M37" s="28"/>
    </row>
    <row r="38" spans="1:13" s="2" customFormat="1" ht="20.25">
      <c r="A38" s="92" t="s">
        <v>111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13" s="5" customFormat="1" ht="25.5">
      <c r="A39" s="46" t="s">
        <v>0</v>
      </c>
      <c r="B39" s="46" t="s">
        <v>1</v>
      </c>
      <c r="C39" s="46" t="s">
        <v>135</v>
      </c>
      <c r="D39" s="46" t="s">
        <v>136</v>
      </c>
      <c r="E39" s="46" t="s">
        <v>2</v>
      </c>
      <c r="F39" s="46" t="s">
        <v>3</v>
      </c>
      <c r="G39" s="93" t="s">
        <v>14</v>
      </c>
      <c r="H39" s="93"/>
      <c r="I39" s="46" t="s">
        <v>11</v>
      </c>
      <c r="J39" s="46" t="s">
        <v>12</v>
      </c>
      <c r="K39" s="46" t="s">
        <v>9</v>
      </c>
      <c r="L39" s="46" t="s">
        <v>13</v>
      </c>
      <c r="M39" s="46" t="s">
        <v>15</v>
      </c>
    </row>
    <row r="40" spans="1:13" s="5" customFormat="1" ht="33.75">
      <c r="A40" s="89" t="s">
        <v>173</v>
      </c>
      <c r="B40" s="47" t="s">
        <v>88</v>
      </c>
      <c r="C40" s="47"/>
      <c r="D40" s="47"/>
      <c r="E40" s="13" t="s">
        <v>4</v>
      </c>
      <c r="F40" s="15">
        <v>1</v>
      </c>
      <c r="G40" s="15" t="s">
        <v>5</v>
      </c>
      <c r="H40" s="40">
        <v>0</v>
      </c>
      <c r="I40" s="17">
        <f>F40*H40</f>
        <v>0</v>
      </c>
      <c r="J40" s="9" t="s">
        <v>10</v>
      </c>
      <c r="K40" s="11">
        <v>0</v>
      </c>
      <c r="L40" s="12">
        <f>K40*F40</f>
        <v>0</v>
      </c>
      <c r="M40" s="28"/>
    </row>
    <row r="41" spans="1:13" s="5" customFormat="1" ht="45">
      <c r="A41" s="90"/>
      <c r="B41" s="47" t="s">
        <v>89</v>
      </c>
      <c r="C41" s="47"/>
      <c r="D41" s="47"/>
      <c r="E41" s="13" t="s">
        <v>19</v>
      </c>
      <c r="F41" s="18">
        <v>0.1</v>
      </c>
      <c r="G41" s="15" t="s">
        <v>25</v>
      </c>
      <c r="H41" s="40">
        <v>0</v>
      </c>
      <c r="I41" s="17">
        <f>F41*H41</f>
        <v>0</v>
      </c>
      <c r="J41" s="9" t="s">
        <v>10</v>
      </c>
      <c r="K41" s="11">
        <v>0</v>
      </c>
      <c r="L41" s="12">
        <f>K41*F41</f>
        <v>0</v>
      </c>
      <c r="M41" s="46"/>
    </row>
    <row r="42" spans="1:13" s="5" customFormat="1" ht="33.75">
      <c r="A42" s="90"/>
      <c r="B42" s="47" t="s">
        <v>23</v>
      </c>
      <c r="C42" s="27" t="s">
        <v>137</v>
      </c>
      <c r="D42" s="47"/>
      <c r="E42" s="13" t="s">
        <v>19</v>
      </c>
      <c r="F42" s="18">
        <f>F41</f>
        <v>0.1</v>
      </c>
      <c r="G42" s="15" t="s">
        <v>26</v>
      </c>
      <c r="H42" s="40">
        <f>+-150+(-150*2/100)</f>
        <v>-153</v>
      </c>
      <c r="I42" s="17">
        <f>F42*H42</f>
        <v>-15.3</v>
      </c>
      <c r="J42" s="9" t="s">
        <v>10</v>
      </c>
      <c r="K42" s="11">
        <v>0</v>
      </c>
      <c r="L42" s="12">
        <f>K42*F42</f>
        <v>0</v>
      </c>
      <c r="M42" s="46"/>
    </row>
    <row r="43" spans="1:13" s="5" customFormat="1" ht="28.5" customHeight="1">
      <c r="A43" s="91"/>
      <c r="B43" s="47" t="s">
        <v>254</v>
      </c>
      <c r="C43" s="27"/>
      <c r="D43" s="47"/>
      <c r="E43" s="15" t="s">
        <v>4</v>
      </c>
      <c r="F43" s="15">
        <v>1</v>
      </c>
      <c r="G43" s="15" t="s">
        <v>255</v>
      </c>
      <c r="H43" s="40">
        <v>120</v>
      </c>
      <c r="I43" s="17">
        <f>F43*H43</f>
        <v>120</v>
      </c>
      <c r="J43" s="9" t="s">
        <v>10</v>
      </c>
      <c r="K43" s="11">
        <v>0</v>
      </c>
      <c r="L43" s="12">
        <f>K43*F43</f>
        <v>0</v>
      </c>
      <c r="M43" s="46"/>
    </row>
    <row r="44" spans="1:13" ht="25.5" customHeight="1">
      <c r="A44" s="29"/>
      <c r="B44" s="93" t="s">
        <v>16</v>
      </c>
      <c r="C44" s="93"/>
      <c r="D44" s="93"/>
      <c r="E44" s="93"/>
      <c r="F44" s="93"/>
      <c r="G44" s="93"/>
      <c r="H44" s="93"/>
      <c r="I44" s="30">
        <f>SUM(I40:I43)</f>
        <v>104.7</v>
      </c>
      <c r="J44" s="47"/>
      <c r="K44" s="45" t="s">
        <v>8</v>
      </c>
      <c r="L44" s="32">
        <f>SUM(L40:L43)</f>
        <v>0</v>
      </c>
      <c r="M44" s="28"/>
    </row>
    <row r="45" spans="1:13" ht="25.5" customHeight="1">
      <c r="A45" s="92" t="s">
        <v>111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6" spans="1:13" ht="25.5" customHeight="1">
      <c r="A46" s="46" t="s">
        <v>0</v>
      </c>
      <c r="B46" s="46" t="s">
        <v>1</v>
      </c>
      <c r="C46" s="46" t="s">
        <v>135</v>
      </c>
      <c r="D46" s="46" t="s">
        <v>136</v>
      </c>
      <c r="E46" s="46" t="s">
        <v>2</v>
      </c>
      <c r="F46" s="46" t="s">
        <v>3</v>
      </c>
      <c r="G46" s="93" t="s">
        <v>14</v>
      </c>
      <c r="H46" s="93"/>
      <c r="I46" s="46" t="s">
        <v>11</v>
      </c>
      <c r="J46" s="46" t="s">
        <v>12</v>
      </c>
      <c r="K46" s="46" t="s">
        <v>9</v>
      </c>
      <c r="L46" s="46" t="s">
        <v>13</v>
      </c>
      <c r="M46" s="46" t="s">
        <v>15</v>
      </c>
    </row>
    <row r="47" spans="1:13" ht="33" customHeight="1">
      <c r="A47" s="89" t="s">
        <v>38</v>
      </c>
      <c r="B47" s="47" t="s">
        <v>90</v>
      </c>
      <c r="C47" s="47"/>
      <c r="D47" s="47"/>
      <c r="E47" s="13" t="s">
        <v>4</v>
      </c>
      <c r="F47" s="15">
        <v>1</v>
      </c>
      <c r="G47" s="15" t="s">
        <v>5</v>
      </c>
      <c r="H47" s="40">
        <v>0</v>
      </c>
      <c r="I47" s="17">
        <f>F47*H47</f>
        <v>0</v>
      </c>
      <c r="J47" s="9" t="s">
        <v>10</v>
      </c>
      <c r="K47" s="11">
        <v>0</v>
      </c>
      <c r="L47" s="12">
        <f>K47*F47</f>
        <v>0</v>
      </c>
      <c r="M47" s="47"/>
    </row>
    <row r="48" spans="1:13" ht="44.25" customHeight="1">
      <c r="A48" s="90"/>
      <c r="B48" s="47" t="s">
        <v>91</v>
      </c>
      <c r="C48" s="47"/>
      <c r="D48" s="47"/>
      <c r="E48" s="13" t="s">
        <v>19</v>
      </c>
      <c r="F48" s="18">
        <v>1</v>
      </c>
      <c r="G48" s="15" t="s">
        <v>25</v>
      </c>
      <c r="H48" s="40">
        <v>0</v>
      </c>
      <c r="I48" s="17">
        <f>F48*H48</f>
        <v>0</v>
      </c>
      <c r="J48" s="9" t="s">
        <v>10</v>
      </c>
      <c r="K48" s="11">
        <v>0</v>
      </c>
      <c r="L48" s="12">
        <f>K48*F48</f>
        <v>0</v>
      </c>
      <c r="M48" s="46"/>
    </row>
    <row r="49" spans="1:13" ht="33.75">
      <c r="A49" s="90"/>
      <c r="B49" s="47" t="s">
        <v>24</v>
      </c>
      <c r="C49" s="27" t="s">
        <v>137</v>
      </c>
      <c r="D49" s="47"/>
      <c r="E49" s="13" t="s">
        <v>19</v>
      </c>
      <c r="F49" s="18">
        <f>F48</f>
        <v>1</v>
      </c>
      <c r="G49" s="15" t="s">
        <v>26</v>
      </c>
      <c r="H49" s="40">
        <f>+-100+(-100*2/100)</f>
        <v>-102</v>
      </c>
      <c r="I49" s="17">
        <f>F49*H49</f>
        <v>-102</v>
      </c>
      <c r="J49" s="9" t="s">
        <v>10</v>
      </c>
      <c r="K49" s="11">
        <v>0</v>
      </c>
      <c r="L49" s="12">
        <f>K49*F49</f>
        <v>0</v>
      </c>
      <c r="M49" s="46"/>
    </row>
    <row r="50" spans="1:13" ht="25.5" customHeight="1">
      <c r="A50" s="91"/>
      <c r="B50" s="47" t="s">
        <v>254</v>
      </c>
      <c r="C50" s="27"/>
      <c r="D50" s="47"/>
      <c r="E50" s="15" t="s">
        <v>4</v>
      </c>
      <c r="F50" s="15">
        <v>1</v>
      </c>
      <c r="G50" s="15" t="s">
        <v>255</v>
      </c>
      <c r="H50" s="40">
        <v>120</v>
      </c>
      <c r="I50" s="17">
        <f>F50*H50</f>
        <v>120</v>
      </c>
      <c r="J50" s="9" t="s">
        <v>10</v>
      </c>
      <c r="K50" s="11">
        <v>0</v>
      </c>
      <c r="L50" s="12">
        <f>K50*F50</f>
        <v>0</v>
      </c>
      <c r="M50" s="46"/>
    </row>
    <row r="51" spans="1:13" ht="25.5" customHeight="1">
      <c r="A51" s="29"/>
      <c r="B51" s="93" t="s">
        <v>16</v>
      </c>
      <c r="C51" s="93"/>
      <c r="D51" s="93"/>
      <c r="E51" s="93"/>
      <c r="F51" s="93"/>
      <c r="G51" s="93"/>
      <c r="H51" s="93"/>
      <c r="I51" s="30">
        <f>SUM(I47:I50)</f>
        <v>18</v>
      </c>
      <c r="J51" s="47"/>
      <c r="K51" s="45" t="s">
        <v>8</v>
      </c>
      <c r="L51" s="31">
        <f>SUM(L47:L50)</f>
        <v>0</v>
      </c>
      <c r="M51" s="28"/>
    </row>
    <row r="52" spans="1:13" s="2" customFormat="1" ht="20.25">
      <c r="A52" s="92" t="s">
        <v>111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</row>
    <row r="53" spans="1:13" s="3" customFormat="1" ht="25.5" customHeight="1">
      <c r="A53" s="46" t="s">
        <v>0</v>
      </c>
      <c r="B53" s="46" t="s">
        <v>1</v>
      </c>
      <c r="C53" s="46" t="s">
        <v>135</v>
      </c>
      <c r="D53" s="46" t="s">
        <v>136</v>
      </c>
      <c r="E53" s="46" t="s">
        <v>2</v>
      </c>
      <c r="F53" s="46" t="s">
        <v>3</v>
      </c>
      <c r="G53" s="93" t="s">
        <v>14</v>
      </c>
      <c r="H53" s="93"/>
      <c r="I53" s="46" t="s">
        <v>11</v>
      </c>
      <c r="J53" s="46" t="s">
        <v>12</v>
      </c>
      <c r="K53" s="46" t="s">
        <v>9</v>
      </c>
      <c r="L53" s="46" t="s">
        <v>13</v>
      </c>
      <c r="M53" s="46" t="s">
        <v>15</v>
      </c>
    </row>
    <row r="54" spans="1:13" s="4" customFormat="1" ht="33.75" customHeight="1">
      <c r="A54" s="89" t="s">
        <v>174</v>
      </c>
      <c r="B54" s="47" t="s">
        <v>88</v>
      </c>
      <c r="C54" s="47"/>
      <c r="D54" s="47"/>
      <c r="E54" s="14" t="s">
        <v>4</v>
      </c>
      <c r="F54" s="15">
        <v>7</v>
      </c>
      <c r="G54" s="15" t="s">
        <v>5</v>
      </c>
      <c r="H54" s="40">
        <v>0</v>
      </c>
      <c r="I54" s="17">
        <f>F54*H54</f>
        <v>0</v>
      </c>
      <c r="J54" s="9" t="s">
        <v>10</v>
      </c>
      <c r="K54" s="11">
        <v>0</v>
      </c>
      <c r="L54" s="12">
        <f>K54*F54</f>
        <v>0</v>
      </c>
      <c r="M54" s="47"/>
    </row>
    <row r="55" spans="1:13" ht="45">
      <c r="A55" s="90"/>
      <c r="B55" s="47" t="s">
        <v>89</v>
      </c>
      <c r="C55" s="47"/>
      <c r="D55" s="47"/>
      <c r="E55" s="13" t="s">
        <v>19</v>
      </c>
      <c r="F55" s="18">
        <v>6.023</v>
      </c>
      <c r="G55" s="15" t="s">
        <v>25</v>
      </c>
      <c r="H55" s="40">
        <f>150+150*2/100</f>
        <v>153</v>
      </c>
      <c r="I55" s="17">
        <f>F55*H55</f>
        <v>921.519</v>
      </c>
      <c r="J55" s="9" t="s">
        <v>10</v>
      </c>
      <c r="K55" s="11">
        <v>0</v>
      </c>
      <c r="L55" s="12">
        <f>K55*F55</f>
        <v>0</v>
      </c>
      <c r="M55" s="28"/>
    </row>
    <row r="56" spans="1:13" ht="33.75">
      <c r="A56" s="90"/>
      <c r="B56" s="47" t="s">
        <v>23</v>
      </c>
      <c r="C56" s="47"/>
      <c r="D56" s="27" t="s">
        <v>137</v>
      </c>
      <c r="E56" s="13" t="s">
        <v>19</v>
      </c>
      <c r="F56" s="18">
        <f>F55</f>
        <v>6.023</v>
      </c>
      <c r="G56" s="15" t="s">
        <v>26</v>
      </c>
      <c r="H56" s="40">
        <f>420+420*2/100</f>
        <v>428.4</v>
      </c>
      <c r="I56" s="17">
        <f>F56*H56</f>
        <v>2580.2531999999997</v>
      </c>
      <c r="J56" s="9" t="s">
        <v>10</v>
      </c>
      <c r="K56" s="11">
        <v>0</v>
      </c>
      <c r="L56" s="12">
        <f>K56*F56</f>
        <v>0</v>
      </c>
      <c r="M56" s="28"/>
    </row>
    <row r="57" spans="1:13" ht="30" customHeight="1">
      <c r="A57" s="91"/>
      <c r="B57" s="47" t="s">
        <v>254</v>
      </c>
      <c r="C57" s="27"/>
      <c r="D57" s="47"/>
      <c r="E57" s="15" t="s">
        <v>4</v>
      </c>
      <c r="F57" s="15">
        <v>1</v>
      </c>
      <c r="G57" s="15" t="s">
        <v>255</v>
      </c>
      <c r="H57" s="40">
        <v>120</v>
      </c>
      <c r="I57" s="17">
        <f>F57*H57</f>
        <v>120</v>
      </c>
      <c r="J57" s="9" t="s">
        <v>10</v>
      </c>
      <c r="K57" s="11">
        <v>0</v>
      </c>
      <c r="L57" s="12">
        <f>K57*F57</f>
        <v>0</v>
      </c>
      <c r="M57" s="28"/>
    </row>
    <row r="58" spans="1:13" ht="25.5" customHeight="1">
      <c r="A58" s="29"/>
      <c r="B58" s="93" t="s">
        <v>16</v>
      </c>
      <c r="C58" s="93"/>
      <c r="D58" s="93"/>
      <c r="E58" s="93"/>
      <c r="F58" s="93"/>
      <c r="G58" s="93"/>
      <c r="H58" s="93"/>
      <c r="I58" s="30">
        <f>SUM(I54:I57)</f>
        <v>3621.7721999999994</v>
      </c>
      <c r="J58" s="47"/>
      <c r="K58" s="45" t="s">
        <v>8</v>
      </c>
      <c r="L58" s="32">
        <f>SUM(L54:L57)</f>
        <v>0</v>
      </c>
      <c r="M58" s="28"/>
    </row>
    <row r="59" spans="1:13" s="2" customFormat="1" ht="20.25">
      <c r="A59" s="92" t="s">
        <v>111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</row>
    <row r="60" spans="1:13" s="2" customFormat="1" ht="25.5" customHeight="1">
      <c r="A60" s="46" t="s">
        <v>0</v>
      </c>
      <c r="B60" s="46" t="s">
        <v>1</v>
      </c>
      <c r="C60" s="46" t="s">
        <v>135</v>
      </c>
      <c r="D60" s="46" t="s">
        <v>136</v>
      </c>
      <c r="E60" s="46" t="s">
        <v>2</v>
      </c>
      <c r="F60" s="46" t="s">
        <v>3</v>
      </c>
      <c r="G60" s="93" t="s">
        <v>14</v>
      </c>
      <c r="H60" s="93"/>
      <c r="I60" s="46" t="s">
        <v>11</v>
      </c>
      <c r="J60" s="46" t="s">
        <v>12</v>
      </c>
      <c r="K60" s="46" t="s">
        <v>9</v>
      </c>
      <c r="L60" s="46" t="s">
        <v>13</v>
      </c>
      <c r="M60" s="46" t="s">
        <v>15</v>
      </c>
    </row>
    <row r="61" spans="1:16" ht="33.75">
      <c r="A61" s="89" t="s">
        <v>175</v>
      </c>
      <c r="B61" s="47" t="s">
        <v>88</v>
      </c>
      <c r="C61" s="47"/>
      <c r="D61" s="47"/>
      <c r="E61" s="16" t="s">
        <v>4</v>
      </c>
      <c r="F61" s="15">
        <v>1</v>
      </c>
      <c r="G61" s="15" t="s">
        <v>5</v>
      </c>
      <c r="H61" s="40">
        <v>0</v>
      </c>
      <c r="I61" s="17">
        <f>F61*H61</f>
        <v>0</v>
      </c>
      <c r="J61" s="9" t="s">
        <v>10</v>
      </c>
      <c r="K61" s="11">
        <v>0</v>
      </c>
      <c r="L61" s="12">
        <f>K61*F61</f>
        <v>0</v>
      </c>
      <c r="M61" s="47"/>
      <c r="P61" s="5" t="s">
        <v>256</v>
      </c>
    </row>
    <row r="62" spans="1:13" ht="45">
      <c r="A62" s="90"/>
      <c r="B62" s="47" t="s">
        <v>89</v>
      </c>
      <c r="C62" s="47"/>
      <c r="D62" s="47"/>
      <c r="E62" s="13" t="s">
        <v>19</v>
      </c>
      <c r="F62" s="18">
        <f>0.278+0.19</f>
        <v>0.468</v>
      </c>
      <c r="G62" s="15" t="s">
        <v>25</v>
      </c>
      <c r="H62" s="40">
        <f>150+150*2/100</f>
        <v>153</v>
      </c>
      <c r="I62" s="17">
        <f>F62*H62</f>
        <v>71.604</v>
      </c>
      <c r="J62" s="9" t="s">
        <v>10</v>
      </c>
      <c r="K62" s="11">
        <v>0</v>
      </c>
      <c r="L62" s="12">
        <f>K62*F62</f>
        <v>0</v>
      </c>
      <c r="M62" s="29"/>
    </row>
    <row r="63" spans="1:13" ht="33.75">
      <c r="A63" s="90"/>
      <c r="B63" s="47" t="s">
        <v>23</v>
      </c>
      <c r="C63" s="27" t="s">
        <v>137</v>
      </c>
      <c r="D63" s="47"/>
      <c r="E63" s="13" t="s">
        <v>19</v>
      </c>
      <c r="F63" s="18">
        <f>F62</f>
        <v>0.468</v>
      </c>
      <c r="G63" s="15" t="s">
        <v>26</v>
      </c>
      <c r="H63" s="40">
        <f>440+440*2/100</f>
        <v>448.8</v>
      </c>
      <c r="I63" s="17">
        <f>F63*H63</f>
        <v>210.03840000000002</v>
      </c>
      <c r="J63" s="9" t="s">
        <v>10</v>
      </c>
      <c r="K63" s="11">
        <v>0</v>
      </c>
      <c r="L63" s="12">
        <f>K63*F63</f>
        <v>0</v>
      </c>
      <c r="M63" s="29"/>
    </row>
    <row r="64" spans="1:13" ht="23.25" customHeight="1">
      <c r="A64" s="91"/>
      <c r="B64" s="47" t="s">
        <v>254</v>
      </c>
      <c r="C64" s="27"/>
      <c r="D64" s="47"/>
      <c r="E64" s="15" t="s">
        <v>4</v>
      </c>
      <c r="F64" s="15">
        <v>1</v>
      </c>
      <c r="G64" s="15" t="s">
        <v>255</v>
      </c>
      <c r="H64" s="40">
        <v>120</v>
      </c>
      <c r="I64" s="17">
        <f>F64*H64</f>
        <v>120</v>
      </c>
      <c r="J64" s="9" t="s">
        <v>10</v>
      </c>
      <c r="K64" s="11">
        <v>0</v>
      </c>
      <c r="L64" s="12">
        <f>K64*F64</f>
        <v>0</v>
      </c>
      <c r="M64" s="29"/>
    </row>
    <row r="65" spans="1:13" ht="25.5" customHeight="1">
      <c r="A65" s="29"/>
      <c r="B65" s="93" t="s">
        <v>16</v>
      </c>
      <c r="C65" s="93"/>
      <c r="D65" s="93"/>
      <c r="E65" s="93"/>
      <c r="F65" s="93"/>
      <c r="G65" s="93"/>
      <c r="H65" s="93"/>
      <c r="I65" s="30">
        <f>SUM(I61:I64)</f>
        <v>401.6424</v>
      </c>
      <c r="J65" s="47"/>
      <c r="K65" s="45" t="s">
        <v>8</v>
      </c>
      <c r="L65" s="31">
        <f>SUM(L61:L64)</f>
        <v>0</v>
      </c>
      <c r="M65" s="29"/>
    </row>
    <row r="66" spans="1:13" s="2" customFormat="1" ht="20.25">
      <c r="A66" s="92" t="s">
        <v>111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</row>
    <row r="67" spans="1:13" ht="25.5">
      <c r="A67" s="46" t="s">
        <v>0</v>
      </c>
      <c r="B67" s="46" t="s">
        <v>1</v>
      </c>
      <c r="C67" s="46" t="s">
        <v>135</v>
      </c>
      <c r="D67" s="46" t="s">
        <v>136</v>
      </c>
      <c r="E67" s="46" t="s">
        <v>2</v>
      </c>
      <c r="F67" s="46" t="s">
        <v>3</v>
      </c>
      <c r="G67" s="93" t="s">
        <v>14</v>
      </c>
      <c r="H67" s="93"/>
      <c r="I67" s="46" t="s">
        <v>11</v>
      </c>
      <c r="J67" s="46" t="s">
        <v>12</v>
      </c>
      <c r="K67" s="46" t="s">
        <v>9</v>
      </c>
      <c r="L67" s="46" t="s">
        <v>13</v>
      </c>
      <c r="M67" s="46" t="s">
        <v>15</v>
      </c>
    </row>
    <row r="68" spans="1:13" ht="33.75">
      <c r="A68" s="89" t="s">
        <v>161</v>
      </c>
      <c r="B68" s="47" t="s">
        <v>88</v>
      </c>
      <c r="C68" s="47"/>
      <c r="D68" s="47"/>
      <c r="E68" s="13" t="s">
        <v>4</v>
      </c>
      <c r="F68" s="15">
        <v>1</v>
      </c>
      <c r="G68" s="15" t="s">
        <v>5</v>
      </c>
      <c r="H68" s="40">
        <v>0</v>
      </c>
      <c r="I68" s="17">
        <f>F68*H68</f>
        <v>0</v>
      </c>
      <c r="J68" s="9" t="s">
        <v>10</v>
      </c>
      <c r="K68" s="11">
        <v>0</v>
      </c>
      <c r="L68" s="12">
        <f>K68*F68</f>
        <v>0</v>
      </c>
      <c r="M68" s="28"/>
    </row>
    <row r="69" spans="1:13" ht="45">
      <c r="A69" s="90"/>
      <c r="B69" s="47" t="s">
        <v>89</v>
      </c>
      <c r="C69" s="47"/>
      <c r="D69" s="47"/>
      <c r="E69" s="13" t="s">
        <v>19</v>
      </c>
      <c r="F69" s="18">
        <f>0.138+0.211</f>
        <v>0.349</v>
      </c>
      <c r="G69" s="15" t="s">
        <v>25</v>
      </c>
      <c r="H69" s="40">
        <v>0</v>
      </c>
      <c r="I69" s="17">
        <f>F69*H69</f>
        <v>0</v>
      </c>
      <c r="J69" s="9" t="s">
        <v>10</v>
      </c>
      <c r="K69" s="11">
        <v>0</v>
      </c>
      <c r="L69" s="12">
        <f>K69*F69</f>
        <v>0</v>
      </c>
      <c r="M69" s="46"/>
    </row>
    <row r="70" spans="1:13" ht="33.75">
      <c r="A70" s="90"/>
      <c r="B70" s="47" t="s">
        <v>23</v>
      </c>
      <c r="C70" s="27" t="s">
        <v>137</v>
      </c>
      <c r="D70" s="27" t="s">
        <v>137</v>
      </c>
      <c r="E70" s="13" t="s">
        <v>19</v>
      </c>
      <c r="F70" s="18">
        <f>F69</f>
        <v>0.349</v>
      </c>
      <c r="G70" s="15" t="s">
        <v>26</v>
      </c>
      <c r="H70" s="40">
        <v>0</v>
      </c>
      <c r="I70" s="17">
        <f>F70*H70</f>
        <v>0</v>
      </c>
      <c r="J70" s="9" t="s">
        <v>10</v>
      </c>
      <c r="K70" s="11">
        <v>0</v>
      </c>
      <c r="L70" s="12">
        <f>K70*F70</f>
        <v>0</v>
      </c>
      <c r="M70" s="46"/>
    </row>
    <row r="71" spans="1:13" ht="27.75" customHeight="1">
      <c r="A71" s="91"/>
      <c r="B71" s="47" t="s">
        <v>254</v>
      </c>
      <c r="C71" s="27"/>
      <c r="D71" s="47"/>
      <c r="E71" s="15" t="s">
        <v>4</v>
      </c>
      <c r="F71" s="15">
        <v>1</v>
      </c>
      <c r="G71" s="15" t="s">
        <v>255</v>
      </c>
      <c r="H71" s="40">
        <v>120</v>
      </c>
      <c r="I71" s="17">
        <f>F71*H71</f>
        <v>120</v>
      </c>
      <c r="J71" s="9" t="s">
        <v>10</v>
      </c>
      <c r="K71" s="11">
        <v>0</v>
      </c>
      <c r="L71" s="12">
        <f>K71*F71</f>
        <v>0</v>
      </c>
      <c r="M71" s="46"/>
    </row>
    <row r="72" spans="1:13" ht="25.5" customHeight="1">
      <c r="A72" s="29"/>
      <c r="B72" s="93" t="s">
        <v>16</v>
      </c>
      <c r="C72" s="93"/>
      <c r="D72" s="93"/>
      <c r="E72" s="93"/>
      <c r="F72" s="93"/>
      <c r="G72" s="93"/>
      <c r="H72" s="93"/>
      <c r="I72" s="30">
        <f>SUM(I68:I71)</f>
        <v>120</v>
      </c>
      <c r="J72" s="47"/>
      <c r="K72" s="45" t="s">
        <v>8</v>
      </c>
      <c r="L72" s="31">
        <f>SUM(L68:L71)</f>
        <v>0</v>
      </c>
      <c r="M72" s="28"/>
    </row>
  </sheetData>
  <sheetProtection password="DE9F" sheet="1" objects="1" scenarios="1"/>
  <mergeCells count="42">
    <mergeCell ref="B72:H72"/>
    <mergeCell ref="B51:H51"/>
    <mergeCell ref="A66:M66"/>
    <mergeCell ref="B23:H23"/>
    <mergeCell ref="A45:M45"/>
    <mergeCell ref="G46:H46"/>
    <mergeCell ref="G67:H67"/>
    <mergeCell ref="G53:H53"/>
    <mergeCell ref="B58:H58"/>
    <mergeCell ref="A40:A43"/>
    <mergeCell ref="A47:A50"/>
    <mergeCell ref="A54:A57"/>
    <mergeCell ref="A61:A64"/>
    <mergeCell ref="A68:A71"/>
    <mergeCell ref="G18:H18"/>
    <mergeCell ref="A31:M31"/>
    <mergeCell ref="G32:H32"/>
    <mergeCell ref="B65:H65"/>
    <mergeCell ref="B16:H16"/>
    <mergeCell ref="A24:M24"/>
    <mergeCell ref="G25:H25"/>
    <mergeCell ref="A1:M1"/>
    <mergeCell ref="G60:H60"/>
    <mergeCell ref="G4:H4"/>
    <mergeCell ref="B9:H9"/>
    <mergeCell ref="B30:H30"/>
    <mergeCell ref="B44:H44"/>
    <mergeCell ref="A38:M38"/>
    <mergeCell ref="G39:H39"/>
    <mergeCell ref="B37:H37"/>
    <mergeCell ref="A10:M10"/>
    <mergeCell ref="G11:H11"/>
    <mergeCell ref="A2:M2"/>
    <mergeCell ref="A52:M52"/>
    <mergeCell ref="A59:M59"/>
    <mergeCell ref="A3:M3"/>
    <mergeCell ref="A17:M17"/>
    <mergeCell ref="A5:A8"/>
    <mergeCell ref="A12:A15"/>
    <mergeCell ref="A19:A22"/>
    <mergeCell ref="A26:A29"/>
    <mergeCell ref="A33:A36"/>
  </mergeCells>
  <printOptions horizontalCentered="1"/>
  <pageMargins left="0.1968503937007874" right="0.1968503937007874" top="0.984251968503937" bottom="0" header="0.5118110236220472" footer="0.5118110236220472"/>
  <pageSetup fitToHeight="3" fitToWidth="1" horizontalDpi="600" verticalDpi="600" orientation="portrait" paperSize="9" scale="61" r:id="rId1"/>
  <headerFooter alignWithMargins="0">
    <oddHeader>&amp;LLOTTO 1 RUP ARCONATE&amp;RTABELLA 6.0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72"/>
  <sheetViews>
    <sheetView zoomScalePageLayoutView="0" workbookViewId="0" topLeftCell="A7">
      <selection activeCell="H21" sqref="H21"/>
    </sheetView>
  </sheetViews>
  <sheetFormatPr defaultColWidth="9.140625" defaultRowHeight="12.75"/>
  <cols>
    <col min="1" max="1" width="15.140625" style="1" customWidth="1"/>
    <col min="2" max="2" width="26.7109375" style="1" customWidth="1"/>
    <col min="3" max="3" width="4.140625" style="1" customWidth="1"/>
    <col min="4" max="4" width="4.28125" style="1" customWidth="1"/>
    <col min="5" max="5" width="7.7109375" style="1" bestFit="1" customWidth="1"/>
    <col min="6" max="6" width="9.28125" style="1" bestFit="1" customWidth="1"/>
    <col min="7" max="7" width="10.7109375" style="1" bestFit="1" customWidth="1"/>
    <col min="8" max="8" width="13.7109375" style="1" bestFit="1" customWidth="1"/>
    <col min="9" max="9" width="12.57421875" style="1" bestFit="1" customWidth="1"/>
    <col min="10" max="10" width="17.57421875" style="1" bestFit="1" customWidth="1"/>
    <col min="11" max="11" width="15.7109375" style="6" bestFit="1" customWidth="1"/>
    <col min="12" max="12" width="14.00390625" style="7" bestFit="1" customWidth="1"/>
    <col min="13" max="13" width="14.7109375" style="1" bestFit="1" customWidth="1"/>
    <col min="14" max="16384" width="9.140625" style="1" customWidth="1"/>
  </cols>
  <sheetData>
    <row r="1" spans="1:13" ht="18">
      <c r="A1" s="94" t="s">
        <v>122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s="5" customFormat="1" ht="20.25">
      <c r="A2" s="95" t="s">
        <v>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s="2" customFormat="1" ht="20.25">
      <c r="A3" s="92" t="s">
        <v>123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5" customFormat="1" ht="25.5">
      <c r="A4" s="48" t="s">
        <v>0</v>
      </c>
      <c r="B4" s="48" t="s">
        <v>1</v>
      </c>
      <c r="C4" s="48" t="s">
        <v>135</v>
      </c>
      <c r="D4" s="48" t="s">
        <v>136</v>
      </c>
      <c r="E4" s="48" t="s">
        <v>2</v>
      </c>
      <c r="F4" s="48" t="s">
        <v>3</v>
      </c>
      <c r="G4" s="93" t="s">
        <v>14</v>
      </c>
      <c r="H4" s="93"/>
      <c r="I4" s="48" t="s">
        <v>11</v>
      </c>
      <c r="J4" s="48" t="s">
        <v>12</v>
      </c>
      <c r="K4" s="48" t="s">
        <v>9</v>
      </c>
      <c r="L4" s="48" t="s">
        <v>13</v>
      </c>
      <c r="M4" s="48" t="s">
        <v>15</v>
      </c>
    </row>
    <row r="5" spans="1:13" s="5" customFormat="1" ht="33.75" customHeight="1">
      <c r="A5" s="89" t="s">
        <v>134</v>
      </c>
      <c r="B5" s="49" t="s">
        <v>127</v>
      </c>
      <c r="C5" s="49"/>
      <c r="D5" s="49"/>
      <c r="E5" s="13" t="s">
        <v>4</v>
      </c>
      <c r="F5" s="15">
        <v>2</v>
      </c>
      <c r="G5" s="15" t="s">
        <v>5</v>
      </c>
      <c r="H5" s="40">
        <v>0</v>
      </c>
      <c r="I5" s="17">
        <f>F5*H5</f>
        <v>0</v>
      </c>
      <c r="J5" s="9" t="s">
        <v>10</v>
      </c>
      <c r="K5" s="11">
        <v>0</v>
      </c>
      <c r="L5" s="12">
        <f>K5*F5</f>
        <v>0</v>
      </c>
      <c r="M5" s="49"/>
    </row>
    <row r="6" spans="1:13" s="5" customFormat="1" ht="45">
      <c r="A6" s="90"/>
      <c r="B6" s="49" t="s">
        <v>124</v>
      </c>
      <c r="C6" s="49"/>
      <c r="D6" s="49"/>
      <c r="E6" s="13" t="s">
        <v>19</v>
      </c>
      <c r="F6" s="18">
        <v>0.199</v>
      </c>
      <c r="G6" s="15" t="s">
        <v>25</v>
      </c>
      <c r="H6" s="40">
        <f>150+150*2/100</f>
        <v>153</v>
      </c>
      <c r="I6" s="17">
        <f>F6*H6</f>
        <v>30.447000000000003</v>
      </c>
      <c r="J6" s="9" t="s">
        <v>10</v>
      </c>
      <c r="K6" s="11">
        <v>0</v>
      </c>
      <c r="L6" s="12">
        <f>K6*F6</f>
        <v>0</v>
      </c>
      <c r="M6" s="28"/>
    </row>
    <row r="7" spans="1:13" s="5" customFormat="1" ht="33.75">
      <c r="A7" s="90"/>
      <c r="B7" s="49" t="s">
        <v>23</v>
      </c>
      <c r="C7" s="27" t="s">
        <v>137</v>
      </c>
      <c r="D7" s="49"/>
      <c r="E7" s="13" t="s">
        <v>19</v>
      </c>
      <c r="F7" s="18">
        <f>F6</f>
        <v>0.199</v>
      </c>
      <c r="G7" s="15" t="s">
        <v>26</v>
      </c>
      <c r="H7" s="40">
        <f>440+440*2/100</f>
        <v>448.8</v>
      </c>
      <c r="I7" s="17">
        <f>F7*H7</f>
        <v>89.31120000000001</v>
      </c>
      <c r="J7" s="9" t="s">
        <v>10</v>
      </c>
      <c r="K7" s="11">
        <v>0</v>
      </c>
      <c r="L7" s="12">
        <f>K7*F7</f>
        <v>0</v>
      </c>
      <c r="M7" s="28"/>
    </row>
    <row r="8" spans="1:13" s="5" customFormat="1" ht="26.25" customHeight="1">
      <c r="A8" s="91"/>
      <c r="B8" s="49" t="s">
        <v>254</v>
      </c>
      <c r="C8" s="27"/>
      <c r="D8" s="49"/>
      <c r="E8" s="15" t="s">
        <v>4</v>
      </c>
      <c r="F8" s="15">
        <v>2</v>
      </c>
      <c r="G8" s="15" t="s">
        <v>255</v>
      </c>
      <c r="H8" s="40">
        <v>120</v>
      </c>
      <c r="I8" s="17">
        <f>F8*H8</f>
        <v>240</v>
      </c>
      <c r="J8" s="9" t="s">
        <v>10</v>
      </c>
      <c r="K8" s="11">
        <v>0</v>
      </c>
      <c r="L8" s="12">
        <f>K8*F8</f>
        <v>0</v>
      </c>
      <c r="M8" s="28"/>
    </row>
    <row r="9" spans="1:13" ht="25.5" customHeight="1">
      <c r="A9" s="29"/>
      <c r="B9" s="93" t="s">
        <v>16</v>
      </c>
      <c r="C9" s="93"/>
      <c r="D9" s="93"/>
      <c r="E9" s="93"/>
      <c r="F9" s="93"/>
      <c r="G9" s="93"/>
      <c r="H9" s="93"/>
      <c r="I9" s="30">
        <f>SUM(I5:I8)</f>
        <v>359.7582</v>
      </c>
      <c r="J9" s="49"/>
      <c r="K9" s="45" t="s">
        <v>8</v>
      </c>
      <c r="L9" s="32">
        <f>SUM(L5:L8)</f>
        <v>0</v>
      </c>
      <c r="M9" s="28"/>
    </row>
    <row r="10" spans="1:13" s="2" customFormat="1" ht="20.25">
      <c r="A10" s="92" t="s">
        <v>182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</row>
    <row r="11" spans="1:13" s="5" customFormat="1" ht="25.5">
      <c r="A11" s="48" t="s">
        <v>0</v>
      </c>
      <c r="B11" s="48" t="s">
        <v>1</v>
      </c>
      <c r="C11" s="48" t="s">
        <v>135</v>
      </c>
      <c r="D11" s="48" t="s">
        <v>136</v>
      </c>
      <c r="E11" s="48" t="s">
        <v>2</v>
      </c>
      <c r="F11" s="48" t="s">
        <v>3</v>
      </c>
      <c r="G11" s="93" t="s">
        <v>14</v>
      </c>
      <c r="H11" s="93"/>
      <c r="I11" s="48" t="s">
        <v>11</v>
      </c>
      <c r="J11" s="48" t="s">
        <v>12</v>
      </c>
      <c r="K11" s="48" t="s">
        <v>9</v>
      </c>
      <c r="L11" s="48" t="s">
        <v>13</v>
      </c>
      <c r="M11" s="48" t="s">
        <v>15</v>
      </c>
    </row>
    <row r="12" spans="1:13" s="5" customFormat="1" ht="28.5" customHeight="1">
      <c r="A12" s="89" t="s">
        <v>145</v>
      </c>
      <c r="B12" s="49" t="s">
        <v>180</v>
      </c>
      <c r="C12" s="49"/>
      <c r="D12" s="49"/>
      <c r="E12" s="13" t="s">
        <v>4</v>
      </c>
      <c r="F12" s="15">
        <v>0</v>
      </c>
      <c r="G12" s="15" t="s">
        <v>5</v>
      </c>
      <c r="H12" s="40">
        <v>0</v>
      </c>
      <c r="I12" s="17">
        <f>F12*H12</f>
        <v>0</v>
      </c>
      <c r="J12" s="9" t="s">
        <v>10</v>
      </c>
      <c r="K12" s="11">
        <v>0</v>
      </c>
      <c r="L12" s="12">
        <f>K12*F12</f>
        <v>0</v>
      </c>
      <c r="M12" s="49"/>
    </row>
    <row r="13" spans="1:13" s="5" customFormat="1" ht="45">
      <c r="A13" s="90"/>
      <c r="B13" s="49" t="s">
        <v>181</v>
      </c>
      <c r="C13" s="49"/>
      <c r="D13" s="49"/>
      <c r="E13" s="13" t="s">
        <v>19</v>
      </c>
      <c r="F13" s="18">
        <v>0.5</v>
      </c>
      <c r="G13" s="15" t="s">
        <v>25</v>
      </c>
      <c r="H13" s="40">
        <f>200+200*2/100</f>
        <v>204</v>
      </c>
      <c r="I13" s="17">
        <f>F13*H13</f>
        <v>102</v>
      </c>
      <c r="J13" s="9" t="s">
        <v>10</v>
      </c>
      <c r="K13" s="11">
        <v>0</v>
      </c>
      <c r="L13" s="12">
        <f>K13*F13</f>
        <v>0</v>
      </c>
      <c r="M13" s="48"/>
    </row>
    <row r="14" spans="1:13" s="5" customFormat="1" ht="33.75">
      <c r="A14" s="90"/>
      <c r="B14" s="49" t="s">
        <v>24</v>
      </c>
      <c r="C14" s="27"/>
      <c r="D14" s="49"/>
      <c r="E14" s="13" t="s">
        <v>19</v>
      </c>
      <c r="F14" s="18">
        <f>F13</f>
        <v>0.5</v>
      </c>
      <c r="G14" s="15" t="s">
        <v>26</v>
      </c>
      <c r="H14" s="40">
        <f>350+350*2/100</f>
        <v>357</v>
      </c>
      <c r="I14" s="17">
        <f>F14*H14</f>
        <v>178.5</v>
      </c>
      <c r="J14" s="9" t="s">
        <v>10</v>
      </c>
      <c r="K14" s="11">
        <v>0</v>
      </c>
      <c r="L14" s="12">
        <f>K14*F14</f>
        <v>0</v>
      </c>
      <c r="M14" s="48"/>
    </row>
    <row r="15" spans="1:13" s="5" customFormat="1" ht="23.25" customHeight="1">
      <c r="A15" s="91"/>
      <c r="B15" s="49" t="s">
        <v>254</v>
      </c>
      <c r="C15" s="27"/>
      <c r="D15" s="49"/>
      <c r="E15" s="15" t="s">
        <v>4</v>
      </c>
      <c r="F15" s="15">
        <v>2</v>
      </c>
      <c r="G15" s="15" t="s">
        <v>255</v>
      </c>
      <c r="H15" s="40">
        <v>120</v>
      </c>
      <c r="I15" s="17">
        <f>F15*H15</f>
        <v>240</v>
      </c>
      <c r="J15" s="9" t="s">
        <v>10</v>
      </c>
      <c r="K15" s="11">
        <v>0</v>
      </c>
      <c r="L15" s="12">
        <f>K15*F15</f>
        <v>0</v>
      </c>
      <c r="M15" s="48"/>
    </row>
    <row r="16" spans="1:13" ht="25.5" customHeight="1">
      <c r="A16" s="29"/>
      <c r="B16" s="93" t="s">
        <v>16</v>
      </c>
      <c r="C16" s="93"/>
      <c r="D16" s="93"/>
      <c r="E16" s="93"/>
      <c r="F16" s="93"/>
      <c r="G16" s="93"/>
      <c r="H16" s="93"/>
      <c r="I16" s="30">
        <f>SUM(I12:I15)</f>
        <v>520.5</v>
      </c>
      <c r="J16" s="49"/>
      <c r="K16" s="45" t="s">
        <v>8</v>
      </c>
      <c r="L16" s="32">
        <f>SUM(L12:L15)</f>
        <v>0</v>
      </c>
      <c r="M16" s="28"/>
    </row>
    <row r="17" spans="1:13" s="2" customFormat="1" ht="20.25">
      <c r="A17" s="92" t="s">
        <v>123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</row>
    <row r="18" spans="1:13" s="5" customFormat="1" ht="25.5">
      <c r="A18" s="48" t="s">
        <v>0</v>
      </c>
      <c r="B18" s="48" t="s">
        <v>1</v>
      </c>
      <c r="C18" s="48" t="s">
        <v>135</v>
      </c>
      <c r="D18" s="48" t="s">
        <v>136</v>
      </c>
      <c r="E18" s="48" t="s">
        <v>2</v>
      </c>
      <c r="F18" s="48" t="s">
        <v>3</v>
      </c>
      <c r="G18" s="93" t="s">
        <v>14</v>
      </c>
      <c r="H18" s="93"/>
      <c r="I18" s="48" t="s">
        <v>11</v>
      </c>
      <c r="J18" s="48" t="s">
        <v>12</v>
      </c>
      <c r="K18" s="48" t="s">
        <v>9</v>
      </c>
      <c r="L18" s="48" t="s">
        <v>13</v>
      </c>
      <c r="M18" s="48" t="s">
        <v>15</v>
      </c>
    </row>
    <row r="19" spans="1:13" s="5" customFormat="1" ht="45">
      <c r="A19" s="89" t="s">
        <v>183</v>
      </c>
      <c r="B19" s="49" t="s">
        <v>128</v>
      </c>
      <c r="C19" s="49"/>
      <c r="D19" s="49"/>
      <c r="E19" s="13" t="s">
        <v>4</v>
      </c>
      <c r="F19" s="15">
        <v>1</v>
      </c>
      <c r="G19" s="15" t="s">
        <v>5</v>
      </c>
      <c r="H19" s="40">
        <v>0</v>
      </c>
      <c r="I19" s="17">
        <f>F19*H19</f>
        <v>0</v>
      </c>
      <c r="J19" s="9" t="s">
        <v>10</v>
      </c>
      <c r="K19" s="11">
        <v>0</v>
      </c>
      <c r="L19" s="12">
        <f>K19*F19</f>
        <v>0</v>
      </c>
      <c r="M19" s="49"/>
    </row>
    <row r="20" spans="1:13" s="5" customFormat="1" ht="45">
      <c r="A20" s="90"/>
      <c r="B20" s="49" t="s">
        <v>124</v>
      </c>
      <c r="C20" s="49"/>
      <c r="D20" s="49"/>
      <c r="E20" s="13" t="s">
        <v>19</v>
      </c>
      <c r="F20" s="18">
        <v>1.1</v>
      </c>
      <c r="G20" s="15" t="s">
        <v>25</v>
      </c>
      <c r="H20" s="40">
        <v>0</v>
      </c>
      <c r="I20" s="17">
        <f>F20*H20</f>
        <v>0</v>
      </c>
      <c r="J20" s="9" t="s">
        <v>10</v>
      </c>
      <c r="K20" s="11">
        <v>0</v>
      </c>
      <c r="L20" s="12">
        <f>K20*F20</f>
        <v>0</v>
      </c>
      <c r="M20" s="48"/>
    </row>
    <row r="21" spans="1:13" s="5" customFormat="1" ht="33.75">
      <c r="A21" s="90"/>
      <c r="B21" s="49" t="s">
        <v>24</v>
      </c>
      <c r="C21" s="27" t="s">
        <v>137</v>
      </c>
      <c r="D21" s="49"/>
      <c r="E21" s="13" t="s">
        <v>19</v>
      </c>
      <c r="F21" s="18">
        <f>F20</f>
        <v>1.1</v>
      </c>
      <c r="G21" s="15" t="s">
        <v>26</v>
      </c>
      <c r="H21" s="40">
        <v>0</v>
      </c>
      <c r="I21" s="17">
        <f>F21*H21</f>
        <v>0</v>
      </c>
      <c r="J21" s="9" t="s">
        <v>10</v>
      </c>
      <c r="K21" s="11">
        <v>0</v>
      </c>
      <c r="L21" s="12">
        <f>K21*F21</f>
        <v>0</v>
      </c>
      <c r="M21" s="48"/>
    </row>
    <row r="22" spans="1:13" s="5" customFormat="1" ht="27" customHeight="1">
      <c r="A22" s="91"/>
      <c r="B22" s="49" t="s">
        <v>254</v>
      </c>
      <c r="C22" s="27"/>
      <c r="D22" s="49"/>
      <c r="E22" s="15" t="s">
        <v>4</v>
      </c>
      <c r="F22" s="15">
        <v>1</v>
      </c>
      <c r="G22" s="15" t="s">
        <v>255</v>
      </c>
      <c r="H22" s="40">
        <v>120</v>
      </c>
      <c r="I22" s="17">
        <f>F22*H22</f>
        <v>120</v>
      </c>
      <c r="J22" s="9" t="s">
        <v>10</v>
      </c>
      <c r="K22" s="11">
        <v>0</v>
      </c>
      <c r="L22" s="12">
        <f>K22*F22</f>
        <v>0</v>
      </c>
      <c r="M22" s="48"/>
    </row>
    <row r="23" spans="1:13" ht="25.5" customHeight="1">
      <c r="A23" s="29"/>
      <c r="B23" s="93" t="s">
        <v>16</v>
      </c>
      <c r="C23" s="93"/>
      <c r="D23" s="93"/>
      <c r="E23" s="93"/>
      <c r="F23" s="93"/>
      <c r="G23" s="93"/>
      <c r="H23" s="93"/>
      <c r="I23" s="30">
        <f>SUM(I19:I22)</f>
        <v>120</v>
      </c>
      <c r="J23" s="49"/>
      <c r="K23" s="45" t="s">
        <v>8</v>
      </c>
      <c r="L23" s="32">
        <f>SUM(L19:L22)</f>
        <v>0</v>
      </c>
      <c r="M23" s="28"/>
    </row>
    <row r="24" spans="1:13" s="2" customFormat="1" ht="20.25">
      <c r="A24" s="92" t="s">
        <v>123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</row>
    <row r="25" spans="1:13" s="5" customFormat="1" ht="25.5">
      <c r="A25" s="48" t="s">
        <v>0</v>
      </c>
      <c r="B25" s="48" t="s">
        <v>1</v>
      </c>
      <c r="C25" s="48" t="s">
        <v>135</v>
      </c>
      <c r="D25" s="48" t="s">
        <v>136</v>
      </c>
      <c r="E25" s="48" t="s">
        <v>2</v>
      </c>
      <c r="F25" s="48" t="s">
        <v>3</v>
      </c>
      <c r="G25" s="93" t="s">
        <v>14</v>
      </c>
      <c r="H25" s="93"/>
      <c r="I25" s="48" t="s">
        <v>11</v>
      </c>
      <c r="J25" s="48" t="s">
        <v>12</v>
      </c>
      <c r="K25" s="48" t="s">
        <v>9</v>
      </c>
      <c r="L25" s="48" t="s">
        <v>13</v>
      </c>
      <c r="M25" s="48" t="s">
        <v>15</v>
      </c>
    </row>
    <row r="26" spans="1:13" s="5" customFormat="1" ht="33.75">
      <c r="A26" s="89" t="s">
        <v>253</v>
      </c>
      <c r="B26" s="49" t="s">
        <v>125</v>
      </c>
      <c r="C26" s="49"/>
      <c r="D26" s="49"/>
      <c r="E26" s="13" t="s">
        <v>4</v>
      </c>
      <c r="F26" s="15">
        <v>1</v>
      </c>
      <c r="G26" s="15" t="s">
        <v>5</v>
      </c>
      <c r="H26" s="40">
        <v>0</v>
      </c>
      <c r="I26" s="17">
        <f>F26*H26</f>
        <v>0</v>
      </c>
      <c r="J26" s="9" t="s">
        <v>10</v>
      </c>
      <c r="K26" s="11">
        <v>0</v>
      </c>
      <c r="L26" s="12">
        <f>K26*F26</f>
        <v>0</v>
      </c>
      <c r="M26" s="28"/>
    </row>
    <row r="27" spans="1:13" s="5" customFormat="1" ht="45">
      <c r="A27" s="90"/>
      <c r="B27" s="49" t="s">
        <v>124</v>
      </c>
      <c r="C27" s="49"/>
      <c r="D27" s="49"/>
      <c r="E27" s="13" t="s">
        <v>19</v>
      </c>
      <c r="F27" s="18">
        <v>0.1</v>
      </c>
      <c r="G27" s="15" t="s">
        <v>25</v>
      </c>
      <c r="H27" s="40">
        <f>150+150*2/100</f>
        <v>153</v>
      </c>
      <c r="I27" s="17">
        <f>F27*H27</f>
        <v>15.3</v>
      </c>
      <c r="J27" s="9" t="s">
        <v>10</v>
      </c>
      <c r="K27" s="11">
        <v>0</v>
      </c>
      <c r="L27" s="12">
        <f>K27*F27</f>
        <v>0</v>
      </c>
      <c r="M27" s="28"/>
    </row>
    <row r="28" spans="1:13" s="5" customFormat="1" ht="33.75">
      <c r="A28" s="90"/>
      <c r="B28" s="49" t="s">
        <v>23</v>
      </c>
      <c r="C28" s="49"/>
      <c r="D28" s="27" t="s">
        <v>137</v>
      </c>
      <c r="E28" s="13" t="s">
        <v>19</v>
      </c>
      <c r="F28" s="18">
        <f>F27</f>
        <v>0.1</v>
      </c>
      <c r="G28" s="15" t="s">
        <v>26</v>
      </c>
      <c r="H28" s="40">
        <f>1800+1800*2/100</f>
        <v>1836</v>
      </c>
      <c r="I28" s="17">
        <f>F28*H28</f>
        <v>183.60000000000002</v>
      </c>
      <c r="J28" s="9" t="s">
        <v>10</v>
      </c>
      <c r="K28" s="11">
        <v>0</v>
      </c>
      <c r="L28" s="12">
        <f>K28*F28</f>
        <v>0</v>
      </c>
      <c r="M28" s="28"/>
    </row>
    <row r="29" spans="1:13" s="5" customFormat="1" ht="30.75" customHeight="1">
      <c r="A29" s="91"/>
      <c r="B29" s="49" t="s">
        <v>254</v>
      </c>
      <c r="C29" s="27"/>
      <c r="D29" s="49"/>
      <c r="E29" s="15" t="s">
        <v>4</v>
      </c>
      <c r="F29" s="15">
        <v>1</v>
      </c>
      <c r="G29" s="15" t="s">
        <v>255</v>
      </c>
      <c r="H29" s="40">
        <v>120</v>
      </c>
      <c r="I29" s="17">
        <f>F29*H29</f>
        <v>120</v>
      </c>
      <c r="J29" s="9" t="s">
        <v>10</v>
      </c>
      <c r="K29" s="11">
        <v>0</v>
      </c>
      <c r="L29" s="12">
        <f>K29*F29</f>
        <v>0</v>
      </c>
      <c r="M29" s="28"/>
    </row>
    <row r="30" spans="1:13" ht="25.5" customHeight="1">
      <c r="A30" s="29"/>
      <c r="B30" s="93" t="s">
        <v>16</v>
      </c>
      <c r="C30" s="93"/>
      <c r="D30" s="93"/>
      <c r="E30" s="93"/>
      <c r="F30" s="93"/>
      <c r="G30" s="93"/>
      <c r="H30" s="93"/>
      <c r="I30" s="30">
        <f>SUM(I26:I29)</f>
        <v>318.90000000000003</v>
      </c>
      <c r="J30" s="49"/>
      <c r="K30" s="45" t="s">
        <v>8</v>
      </c>
      <c r="L30" s="32">
        <f>SUM(L26:L29)</f>
        <v>0</v>
      </c>
      <c r="M30" s="28"/>
    </row>
    <row r="31" spans="1:13" ht="25.5" customHeight="1">
      <c r="A31" s="92" t="s">
        <v>123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</row>
    <row r="32" spans="1:13" ht="25.5" customHeight="1">
      <c r="A32" s="48" t="s">
        <v>0</v>
      </c>
      <c r="B32" s="48" t="s">
        <v>1</v>
      </c>
      <c r="C32" s="48" t="s">
        <v>135</v>
      </c>
      <c r="D32" s="48" t="s">
        <v>136</v>
      </c>
      <c r="E32" s="48" t="s">
        <v>2</v>
      </c>
      <c r="F32" s="48" t="s">
        <v>3</v>
      </c>
      <c r="G32" s="93" t="s">
        <v>14</v>
      </c>
      <c r="H32" s="93"/>
      <c r="I32" s="48" t="s">
        <v>11</v>
      </c>
      <c r="J32" s="48" t="s">
        <v>12</v>
      </c>
      <c r="K32" s="48" t="s">
        <v>9</v>
      </c>
      <c r="L32" s="48" t="s">
        <v>13</v>
      </c>
      <c r="M32" s="48" t="s">
        <v>15</v>
      </c>
    </row>
    <row r="33" spans="1:13" ht="33" customHeight="1">
      <c r="A33" s="89" t="s">
        <v>35</v>
      </c>
      <c r="B33" s="49" t="s">
        <v>127</v>
      </c>
      <c r="C33" s="49"/>
      <c r="D33" s="49"/>
      <c r="E33" s="13" t="s">
        <v>4</v>
      </c>
      <c r="F33" s="15">
        <v>2</v>
      </c>
      <c r="G33" s="15" t="s">
        <v>5</v>
      </c>
      <c r="H33" s="40">
        <v>0</v>
      </c>
      <c r="I33" s="17">
        <f>F33*H33</f>
        <v>0</v>
      </c>
      <c r="J33" s="9" t="s">
        <v>10</v>
      </c>
      <c r="K33" s="11">
        <v>0</v>
      </c>
      <c r="L33" s="12">
        <f>K33*F33</f>
        <v>0</v>
      </c>
      <c r="M33" s="28"/>
    </row>
    <row r="34" spans="1:13" ht="45" customHeight="1">
      <c r="A34" s="90"/>
      <c r="B34" s="49" t="s">
        <v>124</v>
      </c>
      <c r="C34" s="49"/>
      <c r="D34" s="49"/>
      <c r="E34" s="13" t="s">
        <v>19</v>
      </c>
      <c r="F34" s="18">
        <f>(0.15/12)*16</f>
        <v>0.19999999999999998</v>
      </c>
      <c r="G34" s="15" t="s">
        <v>25</v>
      </c>
      <c r="H34" s="40">
        <v>0</v>
      </c>
      <c r="I34" s="17">
        <f>F34*H34</f>
        <v>0</v>
      </c>
      <c r="J34" s="9" t="s">
        <v>10</v>
      </c>
      <c r="K34" s="11">
        <v>0</v>
      </c>
      <c r="L34" s="12">
        <f>K34*F34</f>
        <v>0</v>
      </c>
      <c r="M34" s="48"/>
    </row>
    <row r="35" spans="1:13" ht="35.25" customHeight="1">
      <c r="A35" s="90"/>
      <c r="B35" s="49" t="s">
        <v>23</v>
      </c>
      <c r="C35" s="27" t="s">
        <v>137</v>
      </c>
      <c r="D35" s="49"/>
      <c r="E35" s="13" t="s">
        <v>19</v>
      </c>
      <c r="F35" s="18">
        <f>F34</f>
        <v>0.19999999999999998</v>
      </c>
      <c r="G35" s="15" t="s">
        <v>26</v>
      </c>
      <c r="H35" s="40">
        <f>+-150+(-150*2/100)</f>
        <v>-153</v>
      </c>
      <c r="I35" s="17">
        <f>F35*H35</f>
        <v>-30.599999999999998</v>
      </c>
      <c r="J35" s="9" t="s">
        <v>10</v>
      </c>
      <c r="K35" s="11">
        <v>0</v>
      </c>
      <c r="L35" s="12">
        <f>K35*F35</f>
        <v>0</v>
      </c>
      <c r="M35" s="48"/>
    </row>
    <row r="36" spans="1:13" ht="25.5" customHeight="1">
      <c r="A36" s="91"/>
      <c r="B36" s="49" t="s">
        <v>254</v>
      </c>
      <c r="C36" s="27"/>
      <c r="D36" s="49"/>
      <c r="E36" s="15" t="s">
        <v>4</v>
      </c>
      <c r="F36" s="15">
        <v>1</v>
      </c>
      <c r="G36" s="15" t="s">
        <v>255</v>
      </c>
      <c r="H36" s="40">
        <v>120</v>
      </c>
      <c r="I36" s="17">
        <f>F36*H36</f>
        <v>120</v>
      </c>
      <c r="J36" s="9" t="s">
        <v>10</v>
      </c>
      <c r="K36" s="11">
        <v>0</v>
      </c>
      <c r="L36" s="12">
        <f>K36*F36</f>
        <v>0</v>
      </c>
      <c r="M36" s="48"/>
    </row>
    <row r="37" spans="1:13" ht="25.5" customHeight="1">
      <c r="A37" s="29"/>
      <c r="B37" s="93" t="s">
        <v>16</v>
      </c>
      <c r="C37" s="93"/>
      <c r="D37" s="93"/>
      <c r="E37" s="93"/>
      <c r="F37" s="93"/>
      <c r="G37" s="93"/>
      <c r="H37" s="93"/>
      <c r="I37" s="30">
        <f>SUM(I33:I36)</f>
        <v>89.4</v>
      </c>
      <c r="J37" s="49"/>
      <c r="K37" s="45" t="s">
        <v>8</v>
      </c>
      <c r="L37" s="31">
        <f>SUM(L33:L36)</f>
        <v>0</v>
      </c>
      <c r="M37" s="28"/>
    </row>
    <row r="38" spans="1:13" ht="25.5" customHeight="1">
      <c r="A38" s="92" t="s">
        <v>123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13" ht="25.5" customHeight="1">
      <c r="A39" s="48" t="s">
        <v>0</v>
      </c>
      <c r="B39" s="48" t="s">
        <v>1</v>
      </c>
      <c r="C39" s="48" t="s">
        <v>135</v>
      </c>
      <c r="D39" s="48" t="s">
        <v>136</v>
      </c>
      <c r="E39" s="48" t="s">
        <v>2</v>
      </c>
      <c r="F39" s="48" t="s">
        <v>3</v>
      </c>
      <c r="G39" s="93" t="s">
        <v>14</v>
      </c>
      <c r="H39" s="93"/>
      <c r="I39" s="48" t="s">
        <v>11</v>
      </c>
      <c r="J39" s="48" t="s">
        <v>12</v>
      </c>
      <c r="K39" s="48" t="s">
        <v>9</v>
      </c>
      <c r="L39" s="48" t="s">
        <v>13</v>
      </c>
      <c r="M39" s="48" t="s">
        <v>15</v>
      </c>
    </row>
    <row r="40" spans="1:13" ht="36" customHeight="1">
      <c r="A40" s="109" t="s">
        <v>33</v>
      </c>
      <c r="B40" s="49" t="s">
        <v>129</v>
      </c>
      <c r="C40" s="49"/>
      <c r="D40" s="49"/>
      <c r="E40" s="13" t="s">
        <v>4</v>
      </c>
      <c r="F40" s="15">
        <v>1</v>
      </c>
      <c r="G40" s="15" t="s">
        <v>5</v>
      </c>
      <c r="H40" s="40">
        <v>0</v>
      </c>
      <c r="I40" s="17">
        <f>F40*H40</f>
        <v>0</v>
      </c>
      <c r="J40" s="9" t="s">
        <v>10</v>
      </c>
      <c r="K40" s="11">
        <v>0</v>
      </c>
      <c r="L40" s="12">
        <f>K40*F40</f>
        <v>0</v>
      </c>
      <c r="M40" s="28"/>
    </row>
    <row r="41" spans="1:13" ht="47.25" customHeight="1">
      <c r="A41" s="110"/>
      <c r="B41" s="49" t="s">
        <v>124</v>
      </c>
      <c r="C41" s="49"/>
      <c r="D41" s="49"/>
      <c r="E41" s="13" t="s">
        <v>19</v>
      </c>
      <c r="F41" s="18">
        <v>0.05</v>
      </c>
      <c r="G41" s="15" t="s">
        <v>25</v>
      </c>
      <c r="H41" s="40">
        <f>150+150*2/100</f>
        <v>153</v>
      </c>
      <c r="I41" s="17">
        <f>F41*H41</f>
        <v>7.65</v>
      </c>
      <c r="J41" s="9" t="s">
        <v>10</v>
      </c>
      <c r="K41" s="11">
        <v>0</v>
      </c>
      <c r="L41" s="12">
        <f>K41*F41</f>
        <v>0</v>
      </c>
      <c r="M41" s="28"/>
    </row>
    <row r="42" spans="1:13" ht="36" customHeight="1">
      <c r="A42" s="110"/>
      <c r="B42" s="49" t="s">
        <v>23</v>
      </c>
      <c r="C42" s="49"/>
      <c r="D42" s="27" t="s">
        <v>137</v>
      </c>
      <c r="E42" s="13" t="s">
        <v>19</v>
      </c>
      <c r="F42" s="18">
        <f>F40</f>
        <v>1</v>
      </c>
      <c r="G42" s="15" t="s">
        <v>26</v>
      </c>
      <c r="H42" s="40">
        <f>1000+1000*2/100</f>
        <v>1020</v>
      </c>
      <c r="I42" s="17">
        <f>F42*H42</f>
        <v>1020</v>
      </c>
      <c r="J42" s="9" t="s">
        <v>10</v>
      </c>
      <c r="K42" s="11">
        <v>0</v>
      </c>
      <c r="L42" s="12">
        <f>K42*F42</f>
        <v>0</v>
      </c>
      <c r="M42" s="28"/>
    </row>
    <row r="43" spans="1:13" ht="25.5" customHeight="1">
      <c r="A43" s="111"/>
      <c r="B43" s="49" t="s">
        <v>254</v>
      </c>
      <c r="C43" s="27"/>
      <c r="D43" s="49"/>
      <c r="E43" s="15" t="s">
        <v>4</v>
      </c>
      <c r="F43" s="15">
        <v>1</v>
      </c>
      <c r="G43" s="15" t="s">
        <v>255</v>
      </c>
      <c r="H43" s="40">
        <v>120</v>
      </c>
      <c r="I43" s="17">
        <f>F43*H43</f>
        <v>120</v>
      </c>
      <c r="J43" s="9" t="s">
        <v>10</v>
      </c>
      <c r="K43" s="11">
        <v>0</v>
      </c>
      <c r="L43" s="12">
        <f>K43*F43</f>
        <v>0</v>
      </c>
      <c r="M43" s="28"/>
    </row>
    <row r="44" spans="1:13" ht="25.5" customHeight="1">
      <c r="A44" s="39"/>
      <c r="B44" s="93" t="s">
        <v>16</v>
      </c>
      <c r="C44" s="93"/>
      <c r="D44" s="93"/>
      <c r="E44" s="93"/>
      <c r="F44" s="93"/>
      <c r="G44" s="93"/>
      <c r="H44" s="93"/>
      <c r="I44" s="30">
        <f>SUM(I40:I43)</f>
        <v>1147.65</v>
      </c>
      <c r="J44" s="49"/>
      <c r="K44" s="45" t="s">
        <v>8</v>
      </c>
      <c r="L44" s="31">
        <f>SUM(L40:L43)</f>
        <v>0</v>
      </c>
      <c r="M44" s="28"/>
    </row>
    <row r="45" spans="1:13" ht="25.5" customHeight="1">
      <c r="A45" s="92" t="s">
        <v>123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6" spans="1:13" ht="25.5" customHeight="1">
      <c r="A46" s="48" t="s">
        <v>0</v>
      </c>
      <c r="B46" s="48" t="s">
        <v>1</v>
      </c>
      <c r="C46" s="48" t="s">
        <v>135</v>
      </c>
      <c r="D46" s="48" t="s">
        <v>136</v>
      </c>
      <c r="E46" s="48" t="s">
        <v>2</v>
      </c>
      <c r="F46" s="48" t="s">
        <v>3</v>
      </c>
      <c r="G46" s="93" t="s">
        <v>14</v>
      </c>
      <c r="H46" s="93"/>
      <c r="I46" s="48" t="s">
        <v>11</v>
      </c>
      <c r="J46" s="48" t="s">
        <v>12</v>
      </c>
      <c r="K46" s="48" t="s">
        <v>9</v>
      </c>
      <c r="L46" s="48" t="s">
        <v>13</v>
      </c>
      <c r="M46" s="48" t="s">
        <v>15</v>
      </c>
    </row>
    <row r="47" spans="1:13" ht="37.5" customHeight="1">
      <c r="A47" s="89" t="s">
        <v>38</v>
      </c>
      <c r="B47" s="49" t="s">
        <v>128</v>
      </c>
      <c r="C47" s="49"/>
      <c r="D47" s="49"/>
      <c r="E47" s="13" t="s">
        <v>4</v>
      </c>
      <c r="F47" s="15">
        <v>1</v>
      </c>
      <c r="G47" s="15" t="s">
        <v>5</v>
      </c>
      <c r="H47" s="40">
        <v>0</v>
      </c>
      <c r="I47" s="17">
        <f>F47*H47</f>
        <v>0</v>
      </c>
      <c r="J47" s="9" t="s">
        <v>10</v>
      </c>
      <c r="K47" s="11">
        <v>0</v>
      </c>
      <c r="L47" s="12">
        <f>K47*F47</f>
        <v>0</v>
      </c>
      <c r="M47" s="49"/>
    </row>
    <row r="48" spans="1:13" ht="41.25" customHeight="1">
      <c r="A48" s="90"/>
      <c r="B48" s="49" t="s">
        <v>124</v>
      </c>
      <c r="C48" s="49"/>
      <c r="D48" s="49"/>
      <c r="E48" s="13" t="s">
        <v>19</v>
      </c>
      <c r="F48" s="18">
        <v>1</v>
      </c>
      <c r="G48" s="15" t="s">
        <v>25</v>
      </c>
      <c r="H48" s="40">
        <v>0</v>
      </c>
      <c r="I48" s="17">
        <f>F48*H48</f>
        <v>0</v>
      </c>
      <c r="J48" s="9" t="s">
        <v>10</v>
      </c>
      <c r="K48" s="11">
        <v>0</v>
      </c>
      <c r="L48" s="12">
        <f>K48*F48</f>
        <v>0</v>
      </c>
      <c r="M48" s="48"/>
    </row>
    <row r="49" spans="1:13" ht="33" customHeight="1">
      <c r="A49" s="90"/>
      <c r="B49" s="49" t="s">
        <v>24</v>
      </c>
      <c r="C49" s="27" t="s">
        <v>137</v>
      </c>
      <c r="D49" s="49"/>
      <c r="E49" s="13" t="s">
        <v>19</v>
      </c>
      <c r="F49" s="18">
        <f>F48</f>
        <v>1</v>
      </c>
      <c r="G49" s="15" t="s">
        <v>26</v>
      </c>
      <c r="H49" s="40">
        <f>+-100+(-100*2/100)</f>
        <v>-102</v>
      </c>
      <c r="I49" s="17">
        <f>F49*H49</f>
        <v>-102</v>
      </c>
      <c r="J49" s="9" t="s">
        <v>10</v>
      </c>
      <c r="K49" s="11">
        <v>0</v>
      </c>
      <c r="L49" s="12">
        <f>K49*F49</f>
        <v>0</v>
      </c>
      <c r="M49" s="48"/>
    </row>
    <row r="50" spans="1:13" ht="25.5" customHeight="1">
      <c r="A50" s="91"/>
      <c r="B50" s="49" t="s">
        <v>254</v>
      </c>
      <c r="C50" s="27"/>
      <c r="D50" s="49"/>
      <c r="E50" s="15" t="s">
        <v>4</v>
      </c>
      <c r="F50" s="15">
        <v>1</v>
      </c>
      <c r="G50" s="15" t="s">
        <v>255</v>
      </c>
      <c r="H50" s="40">
        <v>120</v>
      </c>
      <c r="I50" s="17">
        <f>F50*H50</f>
        <v>120</v>
      </c>
      <c r="J50" s="9" t="s">
        <v>10</v>
      </c>
      <c r="K50" s="11">
        <v>0</v>
      </c>
      <c r="L50" s="12">
        <f>K50*F50</f>
        <v>0</v>
      </c>
      <c r="M50" s="48"/>
    </row>
    <row r="51" spans="1:13" ht="25.5" customHeight="1">
      <c r="A51" s="29"/>
      <c r="B51" s="93" t="s">
        <v>16</v>
      </c>
      <c r="C51" s="93"/>
      <c r="D51" s="93"/>
      <c r="E51" s="93"/>
      <c r="F51" s="93"/>
      <c r="G51" s="93"/>
      <c r="H51" s="93"/>
      <c r="I51" s="30">
        <f>SUM(I47:I50)</f>
        <v>18</v>
      </c>
      <c r="J51" s="49"/>
      <c r="K51" s="45" t="s">
        <v>8</v>
      </c>
      <c r="L51" s="31">
        <f>SUM(L47:L50)</f>
        <v>0</v>
      </c>
      <c r="M51" s="28"/>
    </row>
    <row r="52" spans="1:13" s="2" customFormat="1" ht="20.25">
      <c r="A52" s="92" t="s">
        <v>123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</row>
    <row r="53" spans="1:13" s="3" customFormat="1" ht="25.5" customHeight="1">
      <c r="A53" s="48" t="s">
        <v>0</v>
      </c>
      <c r="B53" s="48" t="s">
        <v>1</v>
      </c>
      <c r="C53" s="48" t="s">
        <v>135</v>
      </c>
      <c r="D53" s="48" t="s">
        <v>136</v>
      </c>
      <c r="E53" s="48" t="s">
        <v>2</v>
      </c>
      <c r="F53" s="48" t="s">
        <v>3</v>
      </c>
      <c r="G53" s="93" t="s">
        <v>14</v>
      </c>
      <c r="H53" s="93"/>
      <c r="I53" s="48" t="s">
        <v>11</v>
      </c>
      <c r="J53" s="48" t="s">
        <v>12</v>
      </c>
      <c r="K53" s="48" t="s">
        <v>9</v>
      </c>
      <c r="L53" s="48" t="s">
        <v>13</v>
      </c>
      <c r="M53" s="48" t="s">
        <v>15</v>
      </c>
    </row>
    <row r="54" spans="1:13" s="4" customFormat="1" ht="33.75" customHeight="1">
      <c r="A54" s="89" t="s">
        <v>184</v>
      </c>
      <c r="B54" s="49" t="s">
        <v>125</v>
      </c>
      <c r="C54" s="49"/>
      <c r="D54" s="49"/>
      <c r="E54" s="14" t="s">
        <v>4</v>
      </c>
      <c r="F54" s="15">
        <v>9</v>
      </c>
      <c r="G54" s="15" t="s">
        <v>5</v>
      </c>
      <c r="H54" s="40">
        <v>0</v>
      </c>
      <c r="I54" s="17">
        <f>F54*H54</f>
        <v>0</v>
      </c>
      <c r="J54" s="9" t="s">
        <v>10</v>
      </c>
      <c r="K54" s="11">
        <v>0</v>
      </c>
      <c r="L54" s="12">
        <f>K54*F54</f>
        <v>0</v>
      </c>
      <c r="M54" s="49"/>
    </row>
    <row r="55" spans="1:13" ht="45">
      <c r="A55" s="90"/>
      <c r="B55" s="49" t="s">
        <v>124</v>
      </c>
      <c r="C55" s="49"/>
      <c r="D55" s="49"/>
      <c r="E55" s="13" t="s">
        <v>19</v>
      </c>
      <c r="F55" s="18">
        <v>2.737</v>
      </c>
      <c r="G55" s="15" t="s">
        <v>25</v>
      </c>
      <c r="H55" s="40">
        <f>150+150*2/100</f>
        <v>153</v>
      </c>
      <c r="I55" s="17">
        <f>F55*H55</f>
        <v>418.761</v>
      </c>
      <c r="J55" s="9" t="s">
        <v>10</v>
      </c>
      <c r="K55" s="11">
        <v>0</v>
      </c>
      <c r="L55" s="12">
        <f>K55*F55</f>
        <v>0</v>
      </c>
      <c r="M55" s="28"/>
    </row>
    <row r="56" spans="1:13" ht="33.75">
      <c r="A56" s="90"/>
      <c r="B56" s="49" t="s">
        <v>23</v>
      </c>
      <c r="C56" s="49"/>
      <c r="D56" s="27" t="s">
        <v>137</v>
      </c>
      <c r="E56" s="13" t="s">
        <v>19</v>
      </c>
      <c r="F56" s="18">
        <f>F55</f>
        <v>2.737</v>
      </c>
      <c r="G56" s="15" t="s">
        <v>26</v>
      </c>
      <c r="H56" s="40">
        <f>420+420*2/100</f>
        <v>428.4</v>
      </c>
      <c r="I56" s="17">
        <f>F56*H56</f>
        <v>1172.5308</v>
      </c>
      <c r="J56" s="9" t="s">
        <v>10</v>
      </c>
      <c r="K56" s="11">
        <v>0</v>
      </c>
      <c r="L56" s="12">
        <f>K56*F56</f>
        <v>0</v>
      </c>
      <c r="M56" s="28"/>
    </row>
    <row r="57" spans="1:13" ht="26.25" customHeight="1">
      <c r="A57" s="91"/>
      <c r="B57" s="49" t="s">
        <v>254</v>
      </c>
      <c r="C57" s="27"/>
      <c r="D57" s="49"/>
      <c r="E57" s="15" t="s">
        <v>4</v>
      </c>
      <c r="F57" s="15">
        <v>1</v>
      </c>
      <c r="G57" s="15" t="s">
        <v>255</v>
      </c>
      <c r="H57" s="40">
        <v>120</v>
      </c>
      <c r="I57" s="17">
        <f>F57*H57</f>
        <v>120</v>
      </c>
      <c r="J57" s="9" t="s">
        <v>10</v>
      </c>
      <c r="K57" s="11">
        <v>0</v>
      </c>
      <c r="L57" s="12">
        <f>K57*F57</f>
        <v>0</v>
      </c>
      <c r="M57" s="28"/>
    </row>
    <row r="58" spans="1:13" ht="25.5" customHeight="1">
      <c r="A58" s="29"/>
      <c r="B58" s="93" t="s">
        <v>16</v>
      </c>
      <c r="C58" s="93"/>
      <c r="D58" s="93"/>
      <c r="E58" s="93"/>
      <c r="F58" s="93"/>
      <c r="G58" s="93"/>
      <c r="H58" s="93"/>
      <c r="I58" s="30">
        <f>SUM(I54:I57)</f>
        <v>1711.2918</v>
      </c>
      <c r="J58" s="49"/>
      <c r="K58" s="45" t="s">
        <v>8</v>
      </c>
      <c r="L58" s="32">
        <f>SUM(L54:L57)</f>
        <v>0</v>
      </c>
      <c r="M58" s="28"/>
    </row>
    <row r="59" spans="1:13" s="2" customFormat="1" ht="20.25">
      <c r="A59" s="92" t="s">
        <v>123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</row>
    <row r="60" spans="1:13" s="2" customFormat="1" ht="25.5" customHeight="1">
      <c r="A60" s="48" t="s">
        <v>0</v>
      </c>
      <c r="B60" s="48" t="s">
        <v>1</v>
      </c>
      <c r="C60" s="48" t="s">
        <v>135</v>
      </c>
      <c r="D60" s="48" t="s">
        <v>136</v>
      </c>
      <c r="E60" s="48" t="s">
        <v>2</v>
      </c>
      <c r="F60" s="48" t="s">
        <v>3</v>
      </c>
      <c r="G60" s="93" t="s">
        <v>14</v>
      </c>
      <c r="H60" s="93"/>
      <c r="I60" s="48" t="s">
        <v>11</v>
      </c>
      <c r="J60" s="48" t="s">
        <v>12</v>
      </c>
      <c r="K60" s="48" t="s">
        <v>9</v>
      </c>
      <c r="L60" s="48" t="s">
        <v>13</v>
      </c>
      <c r="M60" s="48" t="s">
        <v>15</v>
      </c>
    </row>
    <row r="61" spans="1:13" ht="33.75">
      <c r="A61" s="89" t="s">
        <v>185</v>
      </c>
      <c r="B61" s="49" t="s">
        <v>126</v>
      </c>
      <c r="C61" s="49"/>
      <c r="D61" s="49"/>
      <c r="E61" s="16" t="s">
        <v>4</v>
      </c>
      <c r="F61" s="15">
        <v>1</v>
      </c>
      <c r="G61" s="15" t="s">
        <v>5</v>
      </c>
      <c r="H61" s="40">
        <v>0</v>
      </c>
      <c r="I61" s="17">
        <f>F61*H61</f>
        <v>0</v>
      </c>
      <c r="J61" s="9" t="s">
        <v>10</v>
      </c>
      <c r="K61" s="11">
        <v>0</v>
      </c>
      <c r="L61" s="12">
        <f>K61*F61</f>
        <v>0</v>
      </c>
      <c r="M61" s="49"/>
    </row>
    <row r="62" spans="1:13" ht="45">
      <c r="A62" s="90"/>
      <c r="B62" s="49" t="s">
        <v>124</v>
      </c>
      <c r="C62" s="49"/>
      <c r="D62" s="49"/>
      <c r="E62" s="13" t="s">
        <v>19</v>
      </c>
      <c r="F62" s="18">
        <v>0.594</v>
      </c>
      <c r="G62" s="15" t="s">
        <v>25</v>
      </c>
      <c r="H62" s="40">
        <f>150+150*2/100</f>
        <v>153</v>
      </c>
      <c r="I62" s="17">
        <f>F62*H62</f>
        <v>90.88199999999999</v>
      </c>
      <c r="J62" s="9" t="s">
        <v>10</v>
      </c>
      <c r="K62" s="11">
        <v>0</v>
      </c>
      <c r="L62" s="12">
        <f>K62*F62</f>
        <v>0</v>
      </c>
      <c r="M62" s="29"/>
    </row>
    <row r="63" spans="1:13" ht="33.75">
      <c r="A63" s="90"/>
      <c r="B63" s="49" t="s">
        <v>23</v>
      </c>
      <c r="C63" s="49"/>
      <c r="D63" s="27" t="s">
        <v>137</v>
      </c>
      <c r="E63" s="13" t="s">
        <v>19</v>
      </c>
      <c r="F63" s="18">
        <f>F62</f>
        <v>0.594</v>
      </c>
      <c r="G63" s="15" t="s">
        <v>26</v>
      </c>
      <c r="H63" s="40">
        <f>440+440*2/100</f>
        <v>448.8</v>
      </c>
      <c r="I63" s="17">
        <f>F63*H63</f>
        <v>266.5872</v>
      </c>
      <c r="J63" s="9" t="s">
        <v>10</v>
      </c>
      <c r="K63" s="11">
        <v>0</v>
      </c>
      <c r="L63" s="12">
        <f>K63*F63</f>
        <v>0</v>
      </c>
      <c r="M63" s="29"/>
    </row>
    <row r="64" spans="1:13" ht="27.75" customHeight="1">
      <c r="A64" s="91"/>
      <c r="B64" s="49" t="s">
        <v>254</v>
      </c>
      <c r="C64" s="27"/>
      <c r="D64" s="49"/>
      <c r="E64" s="15" t="s">
        <v>4</v>
      </c>
      <c r="F64" s="15">
        <v>1</v>
      </c>
      <c r="G64" s="15" t="s">
        <v>255</v>
      </c>
      <c r="H64" s="40">
        <v>120</v>
      </c>
      <c r="I64" s="17">
        <f>F64*H64</f>
        <v>120</v>
      </c>
      <c r="J64" s="9" t="s">
        <v>10</v>
      </c>
      <c r="K64" s="11">
        <v>0</v>
      </c>
      <c r="L64" s="12">
        <f>K64*F64</f>
        <v>0</v>
      </c>
      <c r="M64" s="29"/>
    </row>
    <row r="65" spans="1:13" ht="25.5" customHeight="1">
      <c r="A65" s="29"/>
      <c r="B65" s="93" t="s">
        <v>16</v>
      </c>
      <c r="C65" s="93"/>
      <c r="D65" s="93"/>
      <c r="E65" s="93"/>
      <c r="F65" s="93"/>
      <c r="G65" s="93"/>
      <c r="H65" s="93"/>
      <c r="I65" s="30">
        <f>SUM(I61:I64)</f>
        <v>477.4692</v>
      </c>
      <c r="J65" s="49"/>
      <c r="K65" s="45" t="s">
        <v>8</v>
      </c>
      <c r="L65" s="31">
        <f>SUM(L61:L64)</f>
        <v>0</v>
      </c>
      <c r="M65" s="29"/>
    </row>
    <row r="66" spans="1:13" s="2" customFormat="1" ht="20.25">
      <c r="A66" s="92" t="s">
        <v>123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</row>
    <row r="67" spans="1:13" ht="25.5">
      <c r="A67" s="48" t="s">
        <v>0</v>
      </c>
      <c r="B67" s="48" t="s">
        <v>1</v>
      </c>
      <c r="C67" s="48" t="s">
        <v>135</v>
      </c>
      <c r="D67" s="48" t="s">
        <v>136</v>
      </c>
      <c r="E67" s="48" t="s">
        <v>2</v>
      </c>
      <c r="F67" s="48" t="s">
        <v>3</v>
      </c>
      <c r="G67" s="93" t="s">
        <v>14</v>
      </c>
      <c r="H67" s="93"/>
      <c r="I67" s="48" t="s">
        <v>11</v>
      </c>
      <c r="J67" s="48" t="s">
        <v>12</v>
      </c>
      <c r="K67" s="48" t="s">
        <v>9</v>
      </c>
      <c r="L67" s="48" t="s">
        <v>13</v>
      </c>
      <c r="M67" s="48" t="s">
        <v>15</v>
      </c>
    </row>
    <row r="68" spans="1:13" ht="33.75">
      <c r="A68" s="89" t="s">
        <v>161</v>
      </c>
      <c r="B68" s="49" t="s">
        <v>186</v>
      </c>
      <c r="C68" s="49"/>
      <c r="D68" s="49"/>
      <c r="E68" s="13" t="s">
        <v>4</v>
      </c>
      <c r="F68" s="15">
        <v>1</v>
      </c>
      <c r="G68" s="15" t="s">
        <v>5</v>
      </c>
      <c r="H68" s="40">
        <v>0</v>
      </c>
      <c r="I68" s="17">
        <f>F68*H68</f>
        <v>0</v>
      </c>
      <c r="J68" s="9" t="s">
        <v>10</v>
      </c>
      <c r="K68" s="11">
        <v>0</v>
      </c>
      <c r="L68" s="12">
        <f>K68*F68</f>
        <v>0</v>
      </c>
      <c r="M68" s="28"/>
    </row>
    <row r="69" spans="1:13" ht="45">
      <c r="A69" s="90"/>
      <c r="B69" s="49" t="s">
        <v>124</v>
      </c>
      <c r="C69" s="49"/>
      <c r="D69" s="49"/>
      <c r="E69" s="13" t="s">
        <v>19</v>
      </c>
      <c r="F69" s="18">
        <f>0.319+0.135</f>
        <v>0.454</v>
      </c>
      <c r="G69" s="15" t="s">
        <v>25</v>
      </c>
      <c r="H69" s="40">
        <v>0</v>
      </c>
      <c r="I69" s="17">
        <f>F69*H69</f>
        <v>0</v>
      </c>
      <c r="J69" s="9" t="s">
        <v>10</v>
      </c>
      <c r="K69" s="11">
        <v>0</v>
      </c>
      <c r="L69" s="12">
        <f>K69*F69</f>
        <v>0</v>
      </c>
      <c r="M69" s="48"/>
    </row>
    <row r="70" spans="1:13" ht="33.75">
      <c r="A70" s="90"/>
      <c r="B70" s="49" t="s">
        <v>23</v>
      </c>
      <c r="C70" s="27" t="s">
        <v>137</v>
      </c>
      <c r="D70" s="27" t="s">
        <v>137</v>
      </c>
      <c r="E70" s="13" t="s">
        <v>19</v>
      </c>
      <c r="F70" s="18">
        <f>F69</f>
        <v>0.454</v>
      </c>
      <c r="G70" s="15" t="s">
        <v>26</v>
      </c>
      <c r="H70" s="40">
        <v>0</v>
      </c>
      <c r="I70" s="17">
        <f>F70*H70</f>
        <v>0</v>
      </c>
      <c r="J70" s="9" t="s">
        <v>10</v>
      </c>
      <c r="K70" s="11">
        <v>0</v>
      </c>
      <c r="L70" s="12">
        <f>K70*F70</f>
        <v>0</v>
      </c>
      <c r="M70" s="48"/>
    </row>
    <row r="71" spans="1:13" ht="25.5" customHeight="1">
      <c r="A71" s="91"/>
      <c r="B71" s="49" t="s">
        <v>254</v>
      </c>
      <c r="C71" s="27"/>
      <c r="D71" s="49"/>
      <c r="E71" s="15" t="s">
        <v>4</v>
      </c>
      <c r="F71" s="15">
        <v>1</v>
      </c>
      <c r="G71" s="15" t="s">
        <v>255</v>
      </c>
      <c r="H71" s="40">
        <v>120</v>
      </c>
      <c r="I71" s="17">
        <f>F71*H71</f>
        <v>120</v>
      </c>
      <c r="J71" s="9" t="s">
        <v>10</v>
      </c>
      <c r="K71" s="11">
        <v>0</v>
      </c>
      <c r="L71" s="12">
        <f>K71*F71</f>
        <v>0</v>
      </c>
      <c r="M71" s="48"/>
    </row>
    <row r="72" spans="1:13" ht="25.5" customHeight="1">
      <c r="A72" s="29"/>
      <c r="B72" s="93" t="s">
        <v>16</v>
      </c>
      <c r="C72" s="93"/>
      <c r="D72" s="93"/>
      <c r="E72" s="93"/>
      <c r="F72" s="93"/>
      <c r="G72" s="93"/>
      <c r="H72" s="93"/>
      <c r="I72" s="30">
        <f>SUM(I68:I71)</f>
        <v>120</v>
      </c>
      <c r="J72" s="49"/>
      <c r="K72" s="45" t="s">
        <v>8</v>
      </c>
      <c r="L72" s="31">
        <f>SUM(L68:L71)</f>
        <v>0</v>
      </c>
      <c r="M72" s="28"/>
    </row>
  </sheetData>
  <sheetProtection password="DE9F" sheet="1" objects="1" scenarios="1"/>
  <mergeCells count="42">
    <mergeCell ref="A1:M1"/>
    <mergeCell ref="G60:H60"/>
    <mergeCell ref="G4:H4"/>
    <mergeCell ref="B9:H9"/>
    <mergeCell ref="A2:M2"/>
    <mergeCell ref="A3:M3"/>
    <mergeCell ref="G11:H11"/>
    <mergeCell ref="A10:M10"/>
    <mergeCell ref="B23:H23"/>
    <mergeCell ref="A45:M45"/>
    <mergeCell ref="G46:H46"/>
    <mergeCell ref="B16:H16"/>
    <mergeCell ref="A24:M24"/>
    <mergeCell ref="A38:M38"/>
    <mergeCell ref="G39:H39"/>
    <mergeCell ref="B37:H37"/>
    <mergeCell ref="B72:H72"/>
    <mergeCell ref="B51:H51"/>
    <mergeCell ref="A66:M66"/>
    <mergeCell ref="A59:M59"/>
    <mergeCell ref="B58:H58"/>
    <mergeCell ref="G53:H53"/>
    <mergeCell ref="A52:M52"/>
    <mergeCell ref="G67:H67"/>
    <mergeCell ref="A68:A71"/>
    <mergeCell ref="B65:H65"/>
    <mergeCell ref="A40:A43"/>
    <mergeCell ref="A47:A50"/>
    <mergeCell ref="A54:A57"/>
    <mergeCell ref="A61:A64"/>
    <mergeCell ref="B44:H44"/>
    <mergeCell ref="A5:A8"/>
    <mergeCell ref="A12:A15"/>
    <mergeCell ref="A19:A22"/>
    <mergeCell ref="A26:A29"/>
    <mergeCell ref="A33:A36"/>
    <mergeCell ref="A17:M17"/>
    <mergeCell ref="G18:H18"/>
    <mergeCell ref="G25:H25"/>
    <mergeCell ref="B30:H30"/>
    <mergeCell ref="A31:M31"/>
    <mergeCell ref="G32:H32"/>
  </mergeCells>
  <printOptions horizontalCentered="1"/>
  <pageMargins left="0.1968503937007874" right="0.1968503937007874" top="0.984251968503937" bottom="0" header="0.5118110236220472" footer="0.5118110236220472"/>
  <pageSetup fitToHeight="3" fitToWidth="1" horizontalDpi="600" verticalDpi="600" orientation="portrait" paperSize="9" scale="61" r:id="rId1"/>
  <headerFooter alignWithMargins="0">
    <oddHeader>&amp;LLOTTO 1 RUP BUSCATE&amp;RTABELLA 7.0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agriffanti</dc:creator>
  <cp:keywords/>
  <dc:description/>
  <cp:lastModifiedBy>Lorenzo Magnaghi</cp:lastModifiedBy>
  <cp:lastPrinted>2015-12-02T14:22:34Z</cp:lastPrinted>
  <dcterms:created xsi:type="dcterms:W3CDTF">2006-01-19T09:07:44Z</dcterms:created>
  <dcterms:modified xsi:type="dcterms:W3CDTF">2015-12-29T17:44:44Z</dcterms:modified>
  <cp:category/>
  <cp:version/>
  <cp:contentType/>
  <cp:contentStatus/>
</cp:coreProperties>
</file>